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95" windowWidth="15600" windowHeight="11760" firstSheet="1" activeTab="6"/>
  </bookViews>
  <sheets>
    <sheet name="Problem 1" sheetId="1" r:id="rId1"/>
    <sheet name="Problem 2" sheetId="5" r:id="rId2"/>
    <sheet name="Problem 3" sheetId="6" r:id="rId3"/>
    <sheet name="Problem 4" sheetId="2" r:id="rId4"/>
    <sheet name="Problem 5" sheetId="3" r:id="rId5"/>
    <sheet name="Problem 6" sheetId="7" r:id="rId6"/>
    <sheet name="Problem 7" sheetId="4" r:id="rId7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5"/>
  <c r="I7"/>
  <c r="I5"/>
  <c r="H6"/>
  <c r="H16"/>
  <c r="G57" i="4"/>
  <c r="G60" s="1"/>
  <c r="D94" i="2"/>
  <c r="D93"/>
  <c r="D92"/>
  <c r="D91"/>
  <c r="D90"/>
  <c r="D89"/>
  <c r="H69"/>
  <c r="H68"/>
  <c r="D88"/>
  <c r="D87"/>
  <c r="D86"/>
  <c r="D85"/>
  <c r="D84"/>
  <c r="D83"/>
  <c r="D82"/>
  <c r="D81"/>
  <c r="D80"/>
  <c r="D79"/>
  <c r="D78"/>
  <c r="D76"/>
  <c r="D77"/>
  <c r="E31" i="6"/>
  <c r="E30"/>
  <c r="E29"/>
  <c r="E28"/>
  <c r="D28"/>
  <c r="D29" s="1"/>
  <c r="D30" s="1"/>
  <c r="D31" s="1"/>
  <c r="D15"/>
  <c r="D16" s="1"/>
  <c r="C17"/>
  <c r="C16"/>
  <c r="C18"/>
  <c r="C15"/>
  <c r="C24" i="5"/>
  <c r="D24"/>
  <c r="B24"/>
  <c r="G28" i="1"/>
  <c r="G26"/>
  <c r="G22"/>
  <c r="G20"/>
  <c r="E16" i="6" l="1"/>
  <c r="D17"/>
  <c r="E15"/>
  <c r="F68" i="2"/>
  <c r="D68"/>
  <c r="F62"/>
  <c r="F63" s="1"/>
  <c r="D62"/>
  <c r="D63" s="1"/>
  <c r="F53"/>
  <c r="F56" s="1"/>
  <c r="D53"/>
  <c r="D56" s="1"/>
  <c r="F39"/>
  <c r="D39"/>
  <c r="F20"/>
  <c r="F15"/>
  <c r="F17" s="1"/>
  <c r="D15"/>
  <c r="D17" s="1"/>
  <c r="D21" s="1"/>
  <c r="D23" s="1"/>
  <c r="D25" s="1"/>
  <c r="D27" s="1"/>
  <c r="D34" s="1"/>
  <c r="D35" s="1"/>
  <c r="D40" s="1"/>
  <c r="D18" i="6" l="1"/>
  <c r="E18" s="1"/>
  <c r="E17"/>
  <c r="F21" i="2"/>
  <c r="F23" s="1"/>
  <c r="F25" s="1"/>
  <c r="F27" s="1"/>
  <c r="F34" s="1"/>
  <c r="F35" s="1"/>
  <c r="F40" s="1"/>
  <c r="D69"/>
  <c r="F69"/>
</calcChain>
</file>

<file path=xl/sharedStrings.xml><?xml version="1.0" encoding="utf-8"?>
<sst xmlns="http://schemas.openxmlformats.org/spreadsheetml/2006/main" count="258" uniqueCount="213">
  <si>
    <t>Test 2</t>
  </si>
  <si>
    <t>Triump Industries</t>
  </si>
  <si>
    <t>Comparative Income Statement</t>
  </si>
  <si>
    <t xml:space="preserve">    For the Years Ended December 31, 2010 and 2009</t>
  </si>
  <si>
    <t>Sales</t>
  </si>
  <si>
    <t xml:space="preserve"> </t>
  </si>
  <si>
    <t>Sales returns and allowances</t>
  </si>
  <si>
    <t>Net Sales</t>
  </si>
  <si>
    <t>Cost of Goods Sold</t>
  </si>
  <si>
    <t>Gross Profit</t>
  </si>
  <si>
    <t>Selling Expenses</t>
  </si>
  <si>
    <t>Administrative Expenses</t>
  </si>
  <si>
    <t>Total Operating Expenses</t>
  </si>
  <si>
    <t>Income From Operations</t>
  </si>
  <si>
    <t>Other Income</t>
  </si>
  <si>
    <t>Earnings before Interest &amp; taxes (EBIT)</t>
  </si>
  <si>
    <t>Other Expenses (interest)</t>
  </si>
  <si>
    <t>Income Before Income Tax</t>
  </si>
  <si>
    <t>Income Tax Expense</t>
  </si>
  <si>
    <t>Net Income</t>
  </si>
  <si>
    <t>Triumph Industries</t>
  </si>
  <si>
    <t>Comparative Retained Earnings Statement</t>
  </si>
  <si>
    <t>Retained Earnings, Januray 1</t>
  </si>
  <si>
    <t>Add Net Income for year</t>
  </si>
  <si>
    <t xml:space="preserve">Total </t>
  </si>
  <si>
    <t>Deduct dividends:</t>
  </si>
  <si>
    <t xml:space="preserve">     Preferred Stock</t>
  </si>
  <si>
    <t xml:space="preserve">     Common Stock</t>
  </si>
  <si>
    <t xml:space="preserve">     Total</t>
  </si>
  <si>
    <t>Retained Earnings, December 31</t>
  </si>
  <si>
    <t>Comparative Balance Statement</t>
  </si>
  <si>
    <t>December 31, 2010 and 2009</t>
  </si>
  <si>
    <t xml:space="preserve">  12-31-2010</t>
  </si>
  <si>
    <t xml:space="preserve">  12-31-2009</t>
  </si>
  <si>
    <t>Assets</t>
  </si>
  <si>
    <t>Current Assets</t>
  </si>
  <si>
    <t xml:space="preserve">       Cash</t>
  </si>
  <si>
    <t xml:space="preserve">       Temporary Investments</t>
  </si>
  <si>
    <t xml:space="preserve">       Accounts Receivable (Net)</t>
  </si>
  <si>
    <t xml:space="preserve">       Inventories</t>
  </si>
  <si>
    <t xml:space="preserve">       Prepaid Expenses</t>
  </si>
  <si>
    <t>Total Current Assets</t>
  </si>
  <si>
    <t>Long-Term Investments</t>
  </si>
  <si>
    <t>Property, Plant and Equipment (Net)</t>
  </si>
  <si>
    <t>Total Assets</t>
  </si>
  <si>
    <t>Liabilities</t>
  </si>
  <si>
    <t>Current Liabilities</t>
  </si>
  <si>
    <t>Long-Term Liabilities</t>
  </si>
  <si>
    <t xml:space="preserve">       Mortgage Note Payable 8% (due 2013)</t>
  </si>
  <si>
    <t xml:space="preserve">       Bonds Payable, 7% (due 2016)</t>
  </si>
  <si>
    <t>Total Long Term Liabilities</t>
  </si>
  <si>
    <t>Total Liabilities</t>
  </si>
  <si>
    <t>Stockholders' Equity</t>
  </si>
  <si>
    <t>Preferred 8% stock, $ 100 Par</t>
  </si>
  <si>
    <t>Common Stock, $ 10 Par</t>
  </si>
  <si>
    <t>Retained Earnings</t>
  </si>
  <si>
    <t>Total Stockholders' Equity</t>
  </si>
  <si>
    <t>Total Liabilities and Stockholders' Equity</t>
  </si>
  <si>
    <t>Ratios</t>
  </si>
  <si>
    <t>Industry Norm</t>
  </si>
  <si>
    <t>1.  Working Capital</t>
  </si>
  <si>
    <t>N/A</t>
  </si>
  <si>
    <t>2.  Current Ratio</t>
  </si>
  <si>
    <t>3.  Quick Ratio</t>
  </si>
  <si>
    <t>4.  Accounts Receivable Turnover</t>
  </si>
  <si>
    <t>5.  Number of days sales in receivables</t>
  </si>
  <si>
    <t>6.  Inventory Turnover</t>
  </si>
  <si>
    <t>7.  Number of days sales in inventory</t>
  </si>
  <si>
    <t>8.  Ratio of fixed assets to long-term liabilites</t>
  </si>
  <si>
    <t>9.  Ratio of liabilities to stockkholders equity</t>
  </si>
  <si>
    <t>10. Number of times interest charges are earned</t>
  </si>
  <si>
    <t>11. Number of times preferred dividends earned</t>
  </si>
  <si>
    <t>12. Ratio of net sales to assets</t>
  </si>
  <si>
    <t>13. Rate earned on total assets</t>
  </si>
  <si>
    <t>14. Rate earned on stockholders' equity</t>
  </si>
  <si>
    <t>15. Rate earned on common stockholders' equity</t>
  </si>
  <si>
    <t>16. Earnings per share on common stock</t>
  </si>
  <si>
    <t>17. Price-earnings ratio</t>
  </si>
  <si>
    <t>18. Dividends per share</t>
  </si>
  <si>
    <t>19. Dividend yield</t>
  </si>
  <si>
    <t>Problem 2</t>
  </si>
  <si>
    <t>Abell co</t>
  </si>
  <si>
    <t>Bank Reconciliation</t>
  </si>
  <si>
    <t>Problem 1</t>
  </si>
  <si>
    <t>Problem 7</t>
  </si>
  <si>
    <t>Units Produced</t>
  </si>
  <si>
    <t>Total Costs</t>
  </si>
  <si>
    <t>(a) Determine the variable cost per unit and fixed cost</t>
  </si>
  <si>
    <t xml:space="preserve">               Cake Factory</t>
  </si>
  <si>
    <t>For the month ending March 31, 2009</t>
  </si>
  <si>
    <t>Cost of Goods Schedule</t>
  </si>
  <si>
    <t xml:space="preserve">       Income Statement</t>
  </si>
  <si>
    <t>Using the following information, prepare a bank reconciliation for Abell Co for May 31, 2011</t>
  </si>
  <si>
    <t>For Month of May 2011</t>
  </si>
  <si>
    <t>a</t>
  </si>
  <si>
    <t>The bank statement balance is $ 2,497.</t>
  </si>
  <si>
    <t>b</t>
  </si>
  <si>
    <t>c</t>
  </si>
  <si>
    <t>Outstanding checks amunted to $ 703.</t>
  </si>
  <si>
    <t>d</t>
  </si>
  <si>
    <t>Deposits in transit are $ 732.</t>
  </si>
  <si>
    <t>The cash account balance is $ 2,580.</t>
  </si>
  <si>
    <t>e</t>
  </si>
  <si>
    <t>The bank service charge is $ 25.</t>
  </si>
  <si>
    <t>f</t>
  </si>
  <si>
    <t>Interest added to the checking account by the bank is $ 7.</t>
  </si>
  <si>
    <t>g</t>
  </si>
  <si>
    <t>A check drawn for $ 59 was incorrectly charged by the bank as $ 95.</t>
  </si>
  <si>
    <t>Purchases of materials were</t>
  </si>
  <si>
    <t>Materials inventory, March 1, 2009</t>
  </si>
  <si>
    <t>Materials Inventory, March 31, 2009</t>
  </si>
  <si>
    <t>Direct Labor</t>
  </si>
  <si>
    <t>Work in Process, March 1, 2009</t>
  </si>
  <si>
    <t>Work in Process, March 31, 2009</t>
  </si>
  <si>
    <t>Finished goods inventory, March 1, 2009</t>
  </si>
  <si>
    <t>Finished goods inventory, March 31, 2009</t>
  </si>
  <si>
    <t>Selling expenses</t>
  </si>
  <si>
    <t>Adminstrative expenses</t>
  </si>
  <si>
    <t>(C) Based on part (a) estimate the cost for 12000 units</t>
  </si>
  <si>
    <t xml:space="preserve"> (b)  Determine the equation for production based upon your findings.</t>
  </si>
  <si>
    <t>Problem 5</t>
  </si>
  <si>
    <t>The following unts are available for sale during the year:</t>
  </si>
  <si>
    <t xml:space="preserve">   January 1, 2011</t>
  </si>
  <si>
    <t>Beginning inventory</t>
  </si>
  <si>
    <t xml:space="preserve"> 10 units @ $ 18</t>
  </si>
  <si>
    <t xml:space="preserve">   April 3, 2011 </t>
  </si>
  <si>
    <t xml:space="preserve">Purchases                   </t>
  </si>
  <si>
    <t>30 units @ $ 20</t>
  </si>
  <si>
    <t xml:space="preserve">  August 31, 2011</t>
  </si>
  <si>
    <t>28 units @ $ 25</t>
  </si>
  <si>
    <t xml:space="preserve">  September 29, 2011</t>
  </si>
  <si>
    <t>17 unints @ $ 30</t>
  </si>
  <si>
    <t xml:space="preserve">  December 31, 2011</t>
  </si>
  <si>
    <t>Ending inventory</t>
  </si>
  <si>
    <t>21 units</t>
  </si>
  <si>
    <t>Ending Inventory</t>
  </si>
  <si>
    <t>FIFO</t>
  </si>
  <si>
    <t>LIFO</t>
  </si>
  <si>
    <t>Average</t>
  </si>
  <si>
    <t>AVERAGE</t>
  </si>
  <si>
    <t>Total Revenue</t>
  </si>
  <si>
    <t>Problem 6</t>
  </si>
  <si>
    <t>Straight Line</t>
  </si>
  <si>
    <t>Purchase Price</t>
  </si>
  <si>
    <t>Depreciation</t>
  </si>
  <si>
    <t>Accumulated</t>
  </si>
  <si>
    <t>Book Value</t>
  </si>
  <si>
    <t>Year</t>
  </si>
  <si>
    <t>Double Declining</t>
  </si>
  <si>
    <t>A)</t>
  </si>
  <si>
    <t>Determine the number of widgets (units) which must be sold to break even.</t>
  </si>
  <si>
    <t>B)</t>
  </si>
  <si>
    <t>Determine the breakeven point in dollars</t>
  </si>
  <si>
    <t>C)</t>
  </si>
  <si>
    <t>How many additional widgets must be sold to realize a target profit of $ 100,000?</t>
  </si>
  <si>
    <t>IF DS Inc raises the selling price to $ 35 and variable cost per unit increases</t>
  </si>
  <si>
    <t xml:space="preserve"> by 10% what is the new breakeven point in units</t>
  </si>
  <si>
    <t xml:space="preserve">E) </t>
  </si>
  <si>
    <t>Should DS spend $ 10,000 on an advertising program that will result in</t>
  </si>
  <si>
    <t>1200 additional sales.  Be specific and show the exact amount of profit or loss.</t>
  </si>
  <si>
    <t>D)</t>
  </si>
  <si>
    <t>Assume the original facts and that DS will sell enough units to breakeven.</t>
  </si>
  <si>
    <t>E)</t>
  </si>
  <si>
    <t>Problem 3</t>
  </si>
  <si>
    <t>Problem 4</t>
  </si>
  <si>
    <t>Factory Overhead (Applied)</t>
  </si>
  <si>
    <t>a)</t>
  </si>
  <si>
    <t>Adjusting entry</t>
  </si>
  <si>
    <t>Credit</t>
  </si>
  <si>
    <t>Debit</t>
  </si>
  <si>
    <t>b)</t>
  </si>
  <si>
    <t>Balance as per bank statement</t>
  </si>
  <si>
    <t>Add:</t>
  </si>
  <si>
    <t>Deposits in transit</t>
  </si>
  <si>
    <t>Bank error</t>
  </si>
  <si>
    <t>less:</t>
  </si>
  <si>
    <t>Outstanding cheques</t>
  </si>
  <si>
    <t>Adjusted balance</t>
  </si>
  <si>
    <t>Balance as per cash account</t>
  </si>
  <si>
    <t>Interest added</t>
  </si>
  <si>
    <t>Bank service charge</t>
  </si>
  <si>
    <t>Variable cost per unit = Change in cost/change in unit = (750000-525000)/(10000-6000)=56.25 per unit</t>
  </si>
  <si>
    <t>FIxed cost= total cost-variable cost
                = 750000-(10000*56.25)
Fixed cost = 187500</t>
  </si>
  <si>
    <t>Total cost = fixed cost+(variable cost per unit*unit produced)
           Y = a+bx
           Y = 187500+56.25X</t>
  </si>
  <si>
    <t>Total cost on 12000 unit = (12000*56.25+187500) = 862500</t>
  </si>
  <si>
    <t>47858 units</t>
  </si>
  <si>
    <t>14285 units</t>
  </si>
  <si>
    <t>44667 units</t>
  </si>
  <si>
    <t>loss of $1600</t>
  </si>
  <si>
    <t>Work in progress inventory march 1</t>
  </si>
  <si>
    <t>direct materials:</t>
  </si>
  <si>
    <t>Purchases</t>
  </si>
  <si>
    <t>cost of materials for use</t>
  </si>
  <si>
    <t>materials inventory march 1</t>
  </si>
  <si>
    <t>less materials inventory march 31</t>
  </si>
  <si>
    <t xml:space="preserve">Cost of materials placed in production </t>
  </si>
  <si>
    <t xml:space="preserve">Direct Labor </t>
  </si>
  <si>
    <t xml:space="preserve">Factory overhead </t>
  </si>
  <si>
    <t xml:space="preserve">Total manufacturing costs added </t>
  </si>
  <si>
    <t xml:space="preserve">Total manufacturing costs </t>
  </si>
  <si>
    <t xml:space="preserve">Less work in process inventory, March 31 </t>
  </si>
  <si>
    <t xml:space="preserve">Cost of goods manufactured </t>
  </si>
  <si>
    <t xml:space="preserve">Sales </t>
  </si>
  <si>
    <t xml:space="preserve">Cost of goods sold: </t>
  </si>
  <si>
    <t xml:space="preserve">Finished goods inventory, March 1 </t>
  </si>
  <si>
    <t xml:space="preserve">Cost of finished goods available for sale </t>
  </si>
  <si>
    <t xml:space="preserve">Less finished goods inventory, March 31 </t>
  </si>
  <si>
    <t xml:space="preserve">Cost of goods sold </t>
  </si>
  <si>
    <t xml:space="preserve">Gross Profit </t>
  </si>
  <si>
    <t xml:space="preserve">Operating expenses: </t>
  </si>
  <si>
    <t xml:space="preserve">Sales and administrative expenses </t>
  </si>
  <si>
    <t xml:space="preserve">Net Income </t>
  </si>
  <si>
    <t>factory overhead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</si>
</sst>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"/>
    <numFmt numFmtId="165" formatCode="#,##0.0"/>
    <numFmt numFmtId="166" formatCode="0.0"/>
    <numFmt numFmtId="167" formatCode="0.0%"/>
    <numFmt numFmtId="168" formatCode="&quot;$&quot;#,##0.00"/>
    <numFmt numFmtId="169" formatCode="m/d/yy;@"/>
    <numFmt numFmtId="170" formatCode="#,##0.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color rgb="FF333333"/>
      <name val="Helvetica"/>
      <family val="2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/>
    <xf numFmtId="42" fontId="2" fillId="0" borderId="0" xfId="0" applyNumberFormat="1" applyFont="1"/>
    <xf numFmtId="42" fontId="5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8" fontId="0" fillId="2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168" fontId="0" fillId="2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/>
    <xf numFmtId="15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/>
    <xf numFmtId="169" fontId="0" fillId="0" borderId="0" xfId="0" applyNumberFormat="1" applyAlignment="1">
      <alignment horizontal="center"/>
    </xf>
    <xf numFmtId="6" fontId="0" fillId="0" borderId="0" xfId="0" applyNumberFormat="1"/>
    <xf numFmtId="0" fontId="0" fillId="0" borderId="0" xfId="0" applyFont="1"/>
    <xf numFmtId="0" fontId="6" fillId="0" borderId="0" xfId="0" applyFont="1"/>
    <xf numFmtId="6" fontId="6" fillId="0" borderId="0" xfId="0" applyNumberFormat="1" applyFont="1"/>
    <xf numFmtId="6" fontId="0" fillId="0" borderId="0" xfId="0" applyNumberFormat="1" applyFont="1"/>
    <xf numFmtId="6" fontId="7" fillId="0" borderId="0" xfId="0" applyNumberFormat="1" applyFont="1"/>
    <xf numFmtId="170" fontId="2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6" fontId="0" fillId="2" borderId="0" xfId="0" applyNumberFormat="1" applyFill="1"/>
    <xf numFmtId="0" fontId="9" fillId="4" borderId="1" xfId="0" applyFont="1" applyFill="1" applyBorder="1" applyAlignme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781049</xdr:colOff>
      <xdr:row>9</xdr:row>
      <xdr:rowOff>66674</xdr:rowOff>
    </xdr:from>
    <xdr:ext cx="6577013" cy="9017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81049" y="1781174"/>
          <a:ext cx="6577013" cy="9017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Detemine  ending inventory</a:t>
          </a:r>
          <a:r>
            <a:rPr lang="en-US" sz="1100" b="1" baseline="0">
              <a:solidFill>
                <a:sysClr val="windowText" lastClr="000000"/>
              </a:solidFill>
            </a:rPr>
            <a:t> cost by (a) Fifo, (b) Lifo, and (c) Average Cost.  If the selling price per unit is  $ 35, determine the Total Revenue, Gross Profit and Cost of Goods sole under (a) Fifo, (b) Lifo and(c) Average . The ending inventory  as indicated above was 21 units. Use the format below for your answers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152399</xdr:colOff>
      <xdr:row>1</xdr:row>
      <xdr:rowOff>171449</xdr:rowOff>
    </xdr:from>
    <xdr:ext cx="7096125" cy="10001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114424" y="361949"/>
          <a:ext cx="7096125" cy="10001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ABC Inc purchased a delivery truck for $ 32,000 on January 1, 2006. If the</a:t>
          </a:r>
          <a:r>
            <a:rPr lang="en-US" sz="1100" b="1" baseline="0"/>
            <a:t> useful life of the  truck is four years and the residual  value is $ 2,000, determine the yearly depreciation, accumulated depreciation and book value each year for both straight line and double declining depreciation.  The format is provided below to assist you. </a:t>
          </a:r>
          <a:endParaRPr lang="en-US" sz="11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2</xdr:row>
      <xdr:rowOff>19049</xdr:rowOff>
    </xdr:from>
    <xdr:ext cx="6810375" cy="10382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190499" y="400049"/>
          <a:ext cx="6810375" cy="10382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200" baseline="0"/>
            <a:t>Triumph Industries Inc comparative financial statements for the years ending December 31, 2010 and 2009, are as follows. The market price for Triump Industries common stock was </a:t>
          </a:r>
          <a:r>
            <a:rPr lang="en-US" sz="1200" b="0" baseline="0"/>
            <a:t>$ 20 </a:t>
          </a:r>
          <a:r>
            <a:rPr lang="en-US" sz="1200" baseline="0"/>
            <a:t>on December 31, 2009, and </a:t>
          </a:r>
          <a:r>
            <a:rPr lang="en-US" sz="1200" b="0" baseline="0"/>
            <a:t>$ 32 </a:t>
          </a:r>
          <a:r>
            <a:rPr lang="en-US" sz="1200" baseline="0"/>
            <a:t>on December 31, 2010.   Common stock shares outstanding for both 2010 and 2009 are 70000 shares (Ie $ 700,000 / $ 10 par)</a:t>
          </a:r>
          <a:endParaRPr lang="en-US" sz="1200"/>
        </a:p>
      </xdr:txBody>
    </xdr:sp>
    <xdr:clientData/>
  </xdr:oneCellAnchor>
  <xdr:oneCellAnchor>
    <xdr:from>
      <xdr:col>0</xdr:col>
      <xdr:colOff>323850</xdr:colOff>
      <xdr:row>70</xdr:row>
      <xdr:rowOff>38100</xdr:rowOff>
    </xdr:from>
    <xdr:ext cx="4667249" cy="61912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23850" y="14030325"/>
          <a:ext cx="4667249" cy="619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200" b="1"/>
            <a:t>Determine the following</a:t>
          </a:r>
          <a:r>
            <a:rPr lang="en-US" sz="1200" b="1" baseline="0"/>
            <a:t> measures for 2010:  Compare with industry norms and comment</a:t>
          </a:r>
          <a:endParaRPr lang="en-US" sz="1200" b="1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4</xdr:row>
      <xdr:rowOff>104775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723900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285750</xdr:colOff>
      <xdr:row>0</xdr:row>
      <xdr:rowOff>190499</xdr:rowOff>
    </xdr:from>
    <xdr:ext cx="4295775" cy="77152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/>
      </xdr:nvSpPr>
      <xdr:spPr>
        <a:xfrm>
          <a:off x="285750" y="190499"/>
          <a:ext cx="4295775" cy="7715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Smith Inc has</a:t>
          </a:r>
          <a:r>
            <a:rPr lang="en-US" sz="1100" baseline="0"/>
            <a:t> decided to use the high-low method to estimate the cost of the fixed  and variable components of the total cost. The data for various levels of production are as follows: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457199</xdr:colOff>
      <xdr:row>1</xdr:row>
      <xdr:rowOff>161926</xdr:rowOff>
    </xdr:from>
    <xdr:ext cx="6029326" cy="7810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1066799" y="352426"/>
          <a:ext cx="6029326" cy="7810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DS Inc sells widgets</a:t>
          </a:r>
          <a:r>
            <a:rPr lang="en-US" sz="1100" b="1" baseline="0"/>
            <a:t> for $ 32.00 per unit.  The variable cost per unit is $ 25.00. If the fixed cost per unit is $ 335,000, compute the following:</a:t>
          </a:r>
          <a:endParaRPr lang="en-US" sz="1100" b="1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1</xdr:row>
      <xdr:rowOff>171449</xdr:rowOff>
    </xdr:from>
    <xdr:ext cx="6886575" cy="8001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381000" y="361949"/>
          <a:ext cx="6886575" cy="800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The Cake Factory</a:t>
          </a:r>
          <a:r>
            <a:rPr lang="en-US" sz="1100" baseline="0"/>
            <a:t> has he following information for the month of March. Prepare (a) schedule of cost of goods sold,</a:t>
          </a:r>
        </a:p>
        <a:p>
          <a:r>
            <a:rPr lang="en-US" sz="1100" baseline="0"/>
            <a:t>and (b) an income statement for the month ended March 31, 2009.  and (c) show adjusting entry if the actual factory overhead is determined to be $ 40,000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F30" sqref="F30"/>
    </sheetView>
  </sheetViews>
  <sheetFormatPr defaultColWidth="8.85546875" defaultRowHeight="15"/>
  <sheetData>
    <row r="1" spans="1:10">
      <c r="A1" s="1" t="s">
        <v>83</v>
      </c>
      <c r="C1" s="1" t="s">
        <v>0</v>
      </c>
    </row>
    <row r="3" spans="1:10">
      <c r="B3" s="1" t="s">
        <v>92</v>
      </c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</row>
    <row r="5" spans="1:10">
      <c r="A5" s="23" t="s">
        <v>94</v>
      </c>
      <c r="B5" s="1" t="s">
        <v>95</v>
      </c>
      <c r="C5" s="1"/>
      <c r="D5" s="1"/>
      <c r="E5" s="1"/>
      <c r="F5" s="1"/>
      <c r="G5" s="1"/>
      <c r="H5" s="1"/>
    </row>
    <row r="6" spans="1:10">
      <c r="A6" s="23" t="s">
        <v>96</v>
      </c>
      <c r="B6" s="1" t="s">
        <v>101</v>
      </c>
      <c r="C6" s="1"/>
      <c r="D6" s="1"/>
      <c r="E6" s="1"/>
      <c r="F6" s="1"/>
      <c r="G6" s="1"/>
      <c r="H6" s="1"/>
    </row>
    <row r="7" spans="1:10">
      <c r="A7" s="23" t="s">
        <v>97</v>
      </c>
      <c r="B7" s="1" t="s">
        <v>98</v>
      </c>
      <c r="C7" s="1"/>
      <c r="D7" s="1"/>
      <c r="E7" s="1"/>
      <c r="F7" s="1"/>
      <c r="G7" s="1"/>
      <c r="H7" s="1"/>
    </row>
    <row r="8" spans="1:10">
      <c r="A8" s="23" t="s">
        <v>99</v>
      </c>
      <c r="B8" s="1" t="s">
        <v>100</v>
      </c>
      <c r="C8" s="1"/>
      <c r="D8" s="1"/>
      <c r="E8" s="1"/>
      <c r="F8" s="1"/>
      <c r="G8" s="1"/>
      <c r="H8" s="1"/>
    </row>
    <row r="9" spans="1:10">
      <c r="A9" s="23" t="s">
        <v>102</v>
      </c>
      <c r="B9" s="1" t="s">
        <v>103</v>
      </c>
      <c r="C9" s="1"/>
      <c r="D9" s="1"/>
      <c r="E9" s="1"/>
      <c r="F9" s="1"/>
      <c r="G9" s="1"/>
      <c r="H9" s="1"/>
    </row>
    <row r="10" spans="1:10">
      <c r="A10" s="23" t="s">
        <v>104</v>
      </c>
      <c r="B10" s="1" t="s">
        <v>105</v>
      </c>
      <c r="C10" s="1"/>
      <c r="D10" s="1"/>
      <c r="E10" s="1"/>
      <c r="F10" s="1"/>
      <c r="G10" s="1"/>
      <c r="H10" s="1"/>
    </row>
    <row r="11" spans="1:10">
      <c r="A11" s="23" t="s">
        <v>106</v>
      </c>
      <c r="B11" s="1" t="s">
        <v>107</v>
      </c>
      <c r="C11" s="1"/>
      <c r="D11" s="1"/>
      <c r="E11" s="1"/>
      <c r="F11" s="1"/>
      <c r="G11" s="1"/>
      <c r="H11" s="1"/>
    </row>
    <row r="14" spans="1:10">
      <c r="C14" s="1" t="s">
        <v>81</v>
      </c>
      <c r="D14" s="1"/>
      <c r="E14" s="1"/>
    </row>
    <row r="15" spans="1:10">
      <c r="C15" s="1" t="s">
        <v>82</v>
      </c>
      <c r="D15" s="1"/>
      <c r="E15" s="1"/>
    </row>
    <row r="16" spans="1:10">
      <c r="C16" s="1" t="s">
        <v>93</v>
      </c>
      <c r="D16" s="1"/>
      <c r="E16" s="1"/>
    </row>
    <row r="17" spans="2:7">
      <c r="B17" t="s">
        <v>171</v>
      </c>
      <c r="G17" s="30">
        <v>2497</v>
      </c>
    </row>
    <row r="18" spans="2:7">
      <c r="B18" t="s">
        <v>172</v>
      </c>
      <c r="C18" t="s">
        <v>173</v>
      </c>
      <c r="G18" s="30">
        <v>732</v>
      </c>
    </row>
    <row r="19" spans="2:7">
      <c r="C19" s="31" t="s">
        <v>174</v>
      </c>
      <c r="G19" s="34">
        <v>36</v>
      </c>
    </row>
    <row r="20" spans="2:7">
      <c r="G20" s="33">
        <f>G17+G18+G19</f>
        <v>3265</v>
      </c>
    </row>
    <row r="21" spans="2:7">
      <c r="B21" t="s">
        <v>175</v>
      </c>
      <c r="C21" t="s">
        <v>176</v>
      </c>
      <c r="G21" s="30">
        <v>703</v>
      </c>
    </row>
    <row r="22" spans="2:7">
      <c r="C22" t="s">
        <v>177</v>
      </c>
      <c r="G22" s="35">
        <f>G20-G21</f>
        <v>2562</v>
      </c>
    </row>
    <row r="24" spans="2:7">
      <c r="B24" t="s">
        <v>178</v>
      </c>
      <c r="G24" s="30">
        <v>2580</v>
      </c>
    </row>
    <row r="25" spans="2:7">
      <c r="B25" t="s">
        <v>172</v>
      </c>
      <c r="C25" t="s">
        <v>179</v>
      </c>
      <c r="G25" s="30">
        <v>7</v>
      </c>
    </row>
    <row r="26" spans="2:7">
      <c r="G26" s="33">
        <f>G24+G25</f>
        <v>2587</v>
      </c>
    </row>
    <row r="27" spans="2:7">
      <c r="B27" t="s">
        <v>175</v>
      </c>
      <c r="C27" t="s">
        <v>180</v>
      </c>
      <c r="G27" s="30">
        <v>25</v>
      </c>
    </row>
    <row r="28" spans="2:7">
      <c r="C28" t="s">
        <v>177</v>
      </c>
      <c r="G28" s="35">
        <f>G26+G27</f>
        <v>2612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topLeftCell="A7" zoomScale="120" zoomScaleNormal="120" workbookViewId="0">
      <selection activeCell="I9" sqref="I9"/>
    </sheetView>
  </sheetViews>
  <sheetFormatPr defaultColWidth="8.85546875" defaultRowHeight="15"/>
  <cols>
    <col min="1" max="1" width="19.42578125" customWidth="1"/>
    <col min="2" max="2" width="11" customWidth="1"/>
    <col min="3" max="3" width="10" customWidth="1"/>
    <col min="4" max="4" width="10.42578125" customWidth="1"/>
  </cols>
  <sheetData>
    <row r="1" spans="1:9">
      <c r="A1" s="1" t="s">
        <v>80</v>
      </c>
    </row>
    <row r="2" spans="1:9">
      <c r="B2" t="s">
        <v>121</v>
      </c>
    </row>
    <row r="4" spans="1:9">
      <c r="A4" s="25" t="s">
        <v>122</v>
      </c>
      <c r="B4" t="s">
        <v>123</v>
      </c>
      <c r="D4" t="s">
        <v>124</v>
      </c>
    </row>
    <row r="5" spans="1:9">
      <c r="A5" t="s">
        <v>125</v>
      </c>
      <c r="B5" t="s">
        <v>126</v>
      </c>
      <c r="D5" t="s">
        <v>127</v>
      </c>
      <c r="H5">
        <v>25.6</v>
      </c>
      <c r="I5">
        <f>15.2/10.4</f>
        <v>1.4615384615384615</v>
      </c>
    </row>
    <row r="6" spans="1:9">
      <c r="A6" t="s">
        <v>128</v>
      </c>
      <c r="B6" t="s">
        <v>126</v>
      </c>
      <c r="D6" t="s">
        <v>129</v>
      </c>
      <c r="H6">
        <f>H5-15.2</f>
        <v>10.400000000000002</v>
      </c>
    </row>
    <row r="7" spans="1:9">
      <c r="A7" t="s">
        <v>130</v>
      </c>
      <c r="B7" t="s">
        <v>126</v>
      </c>
      <c r="D7" t="s">
        <v>131</v>
      </c>
      <c r="I7">
        <f>15.2+2.2</f>
        <v>17.399999999999999</v>
      </c>
    </row>
    <row r="8" spans="1:9">
      <c r="A8" t="s">
        <v>132</v>
      </c>
      <c r="B8" t="s">
        <v>133</v>
      </c>
      <c r="D8" t="s">
        <v>134</v>
      </c>
      <c r="I8">
        <f>I7/10.4</f>
        <v>1.6730769230769229</v>
      </c>
    </row>
    <row r="16" spans="1:9">
      <c r="A16" s="1" t="s">
        <v>135</v>
      </c>
      <c r="B16" s="26">
        <v>610</v>
      </c>
      <c r="C16" s="1" t="s">
        <v>136</v>
      </c>
      <c r="H16">
        <f>20.3-13.3</f>
        <v>7</v>
      </c>
    </row>
    <row r="17" spans="1:4">
      <c r="B17" s="26">
        <v>400</v>
      </c>
      <c r="C17" s="1" t="s">
        <v>137</v>
      </c>
    </row>
    <row r="18" spans="1:4">
      <c r="B18" s="26">
        <v>492</v>
      </c>
      <c r="C18" s="1" t="s">
        <v>138</v>
      </c>
    </row>
    <row r="21" spans="1:4">
      <c r="B21" s="1" t="s">
        <v>136</v>
      </c>
      <c r="C21" s="1" t="s">
        <v>137</v>
      </c>
      <c r="D21" s="1" t="s">
        <v>139</v>
      </c>
    </row>
    <row r="22" spans="1:4">
      <c r="A22" s="1" t="s">
        <v>140</v>
      </c>
      <c r="B22" s="26">
        <v>2240</v>
      </c>
      <c r="C22" s="26">
        <v>2240</v>
      </c>
      <c r="D22" s="26">
        <v>2240</v>
      </c>
    </row>
    <row r="23" spans="1:4">
      <c r="A23" s="1" t="s">
        <v>8</v>
      </c>
      <c r="B23" s="26">
        <v>-1380</v>
      </c>
      <c r="C23" s="26">
        <v>-1590</v>
      </c>
      <c r="D23" s="26">
        <v>-1498</v>
      </c>
    </row>
    <row r="24" spans="1:4">
      <c r="A24" s="1" t="s">
        <v>9</v>
      </c>
      <c r="B24" s="26">
        <f>B22+B23</f>
        <v>860</v>
      </c>
      <c r="C24" s="26">
        <f t="shared" ref="C24:D24" si="0">C22+C23</f>
        <v>650</v>
      </c>
      <c r="D24" s="26">
        <f t="shared" si="0"/>
        <v>742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C40" sqref="C40"/>
    </sheetView>
  </sheetViews>
  <sheetFormatPr defaultColWidth="8.85546875" defaultRowHeight="15"/>
  <cols>
    <col min="1" max="1" width="14.42578125" customWidth="1"/>
    <col min="2" max="2" width="15.42578125" customWidth="1"/>
    <col min="3" max="3" width="14.28515625" customWidth="1"/>
    <col min="4" max="4" width="12.7109375" customWidth="1"/>
    <col min="5" max="5" width="13.42578125" customWidth="1"/>
  </cols>
  <sheetData>
    <row r="1" spans="1:6">
      <c r="A1" s="1" t="s">
        <v>163</v>
      </c>
    </row>
    <row r="10" spans="1:6">
      <c r="B10" s="1"/>
      <c r="C10" s="1" t="s">
        <v>142</v>
      </c>
      <c r="D10" s="1"/>
      <c r="E10" s="1"/>
      <c r="F10" s="1"/>
    </row>
    <row r="11" spans="1:6">
      <c r="B11" s="1"/>
      <c r="C11" s="1"/>
      <c r="D11" s="1"/>
      <c r="E11" s="1"/>
      <c r="F11" s="1"/>
    </row>
    <row r="12" spans="1:6">
      <c r="B12" s="1"/>
      <c r="C12" s="1"/>
      <c r="D12" s="1"/>
      <c r="E12" s="1"/>
      <c r="F12" s="1"/>
    </row>
    <row r="13" spans="1:6">
      <c r="A13" s="23" t="s">
        <v>147</v>
      </c>
      <c r="B13" s="1" t="s">
        <v>143</v>
      </c>
      <c r="C13" s="1" t="s">
        <v>144</v>
      </c>
      <c r="D13" s="1" t="s">
        <v>145</v>
      </c>
      <c r="E13" s="1" t="s">
        <v>146</v>
      </c>
      <c r="F13" s="1"/>
    </row>
    <row r="14" spans="1:6">
      <c r="B14" s="1"/>
      <c r="C14" s="1"/>
      <c r="D14" s="1" t="s">
        <v>144</v>
      </c>
      <c r="E14" s="1"/>
      <c r="F14" s="1"/>
    </row>
    <row r="15" spans="1:6">
      <c r="A15" s="27">
        <v>1</v>
      </c>
      <c r="B15" s="26">
        <v>32000</v>
      </c>
      <c r="C15" s="26">
        <f>(32000-2000)/4</f>
        <v>7500</v>
      </c>
      <c r="D15" s="26">
        <f>7500</f>
        <v>7500</v>
      </c>
      <c r="E15" s="26">
        <f>32000-D15</f>
        <v>24500</v>
      </c>
    </row>
    <row r="16" spans="1:6">
      <c r="A16" s="27">
        <v>2</v>
      </c>
      <c r="B16" s="26"/>
      <c r="C16" s="26">
        <f t="shared" ref="C16:C18" si="0">(32000-2000)/4</f>
        <v>7500</v>
      </c>
      <c r="D16" s="26">
        <f>D15+C16</f>
        <v>15000</v>
      </c>
      <c r="E16" s="26">
        <f t="shared" ref="E16:E18" si="1">32000-D16</f>
        <v>17000</v>
      </c>
    </row>
    <row r="17" spans="1:5">
      <c r="A17" s="27">
        <v>3</v>
      </c>
      <c r="B17" s="26"/>
      <c r="C17" s="26">
        <f t="shared" si="0"/>
        <v>7500</v>
      </c>
      <c r="D17" s="26">
        <f>D16+C17</f>
        <v>22500</v>
      </c>
      <c r="E17" s="26">
        <f t="shared" si="1"/>
        <v>9500</v>
      </c>
    </row>
    <row r="18" spans="1:5">
      <c r="A18" s="27">
        <v>4</v>
      </c>
      <c r="B18" s="26"/>
      <c r="C18" s="26">
        <f t="shared" si="0"/>
        <v>7500</v>
      </c>
      <c r="D18" s="26">
        <f>D17+C18</f>
        <v>30000</v>
      </c>
      <c r="E18" s="26">
        <f t="shared" si="1"/>
        <v>2000</v>
      </c>
    </row>
    <row r="23" spans="1:5">
      <c r="B23" s="1"/>
      <c r="C23" s="1"/>
      <c r="D23" s="1"/>
      <c r="E23" s="1"/>
    </row>
    <row r="24" spans="1:5">
      <c r="B24" s="1"/>
      <c r="C24" s="1" t="s">
        <v>148</v>
      </c>
      <c r="D24" s="1"/>
      <c r="E24" s="1"/>
    </row>
    <row r="25" spans="1:5">
      <c r="B25" s="1"/>
      <c r="C25" s="1"/>
      <c r="D25" s="1"/>
      <c r="E25" s="1"/>
    </row>
    <row r="26" spans="1:5">
      <c r="A26" s="23" t="s">
        <v>147</v>
      </c>
      <c r="B26" s="1" t="s">
        <v>143</v>
      </c>
      <c r="C26" s="1" t="s">
        <v>144</v>
      </c>
      <c r="D26" s="1" t="s">
        <v>145</v>
      </c>
      <c r="E26" s="1" t="s">
        <v>146</v>
      </c>
    </row>
    <row r="27" spans="1:5">
      <c r="B27" s="1"/>
      <c r="C27" s="1"/>
      <c r="D27" s="1" t="s">
        <v>144</v>
      </c>
      <c r="E27" s="1"/>
    </row>
    <row r="28" spans="1:5">
      <c r="A28" s="27">
        <v>1</v>
      </c>
      <c r="B28" s="26">
        <v>32000</v>
      </c>
      <c r="C28" s="26">
        <v>2000</v>
      </c>
      <c r="D28" s="26">
        <f>C28</f>
        <v>2000</v>
      </c>
      <c r="E28" s="26">
        <f>32000-D24</f>
        <v>32000</v>
      </c>
    </row>
    <row r="29" spans="1:5">
      <c r="A29" s="27">
        <v>2</v>
      </c>
      <c r="B29" s="26"/>
      <c r="C29" s="26">
        <v>4000</v>
      </c>
      <c r="D29" s="26">
        <f>D28+C29</f>
        <v>6000</v>
      </c>
      <c r="E29" s="26">
        <f>32000-D29</f>
        <v>26000</v>
      </c>
    </row>
    <row r="30" spans="1:5">
      <c r="A30" s="27">
        <v>3</v>
      </c>
      <c r="B30" s="26"/>
      <c r="C30" s="26">
        <v>8000</v>
      </c>
      <c r="D30" s="26">
        <f>D29+C30</f>
        <v>14000</v>
      </c>
      <c r="E30" s="26">
        <f>32000-D30</f>
        <v>18000</v>
      </c>
    </row>
    <row r="31" spans="1:5">
      <c r="A31" s="27">
        <v>4</v>
      </c>
      <c r="B31" s="26"/>
      <c r="C31" s="26">
        <v>16000</v>
      </c>
      <c r="D31" s="26">
        <f>D30+C31</f>
        <v>30000</v>
      </c>
      <c r="E31" s="26">
        <f>32000-D31</f>
        <v>2000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4"/>
  <sheetViews>
    <sheetView topLeftCell="A61" workbookViewId="0">
      <selection activeCell="H74" sqref="H74"/>
    </sheetView>
  </sheetViews>
  <sheetFormatPr defaultColWidth="8.85546875" defaultRowHeight="15"/>
  <cols>
    <col min="3" max="3" width="30.85546875" customWidth="1"/>
    <col min="4" max="4" width="16" customWidth="1"/>
    <col min="6" max="6" width="16.42578125" customWidth="1"/>
    <col min="8" max="8" width="10.140625" bestFit="1" customWidth="1"/>
  </cols>
  <sheetData>
    <row r="1" spans="1:7">
      <c r="A1" s="1" t="s">
        <v>164</v>
      </c>
      <c r="C1" s="1" t="s">
        <v>0</v>
      </c>
    </row>
    <row r="8" spans="1:7" ht="15.75">
      <c r="A8" s="2"/>
      <c r="B8" s="2"/>
      <c r="C8" s="2" t="s">
        <v>1</v>
      </c>
      <c r="D8" s="2"/>
      <c r="E8" s="2"/>
      <c r="F8" s="2"/>
      <c r="G8" s="2"/>
    </row>
    <row r="9" spans="1:7" ht="15.75">
      <c r="A9" s="2"/>
      <c r="B9" s="2"/>
      <c r="C9" s="2" t="s">
        <v>2</v>
      </c>
      <c r="D9" s="2"/>
      <c r="E9" s="2"/>
      <c r="F9" s="2"/>
      <c r="G9" s="2"/>
    </row>
    <row r="10" spans="1:7" ht="15.75">
      <c r="A10" s="2"/>
      <c r="B10" s="2" t="s">
        <v>3</v>
      </c>
      <c r="C10" s="2"/>
      <c r="D10" s="2"/>
      <c r="E10" s="2"/>
      <c r="F10" s="2"/>
      <c r="G10" s="2"/>
    </row>
    <row r="11" spans="1:7" ht="15.75">
      <c r="A11" s="2"/>
      <c r="B11" s="2"/>
      <c r="C11" s="2"/>
      <c r="D11" s="2"/>
      <c r="E11" s="2"/>
      <c r="F11" s="2"/>
      <c r="G11" s="2"/>
    </row>
    <row r="12" spans="1:7" ht="15.75">
      <c r="A12" s="2"/>
      <c r="B12" s="2"/>
      <c r="C12" s="2"/>
      <c r="D12" s="3">
        <v>2010</v>
      </c>
      <c r="E12" s="3"/>
      <c r="F12" s="3">
        <v>2009</v>
      </c>
      <c r="G12" s="2"/>
    </row>
    <row r="13" spans="1:7" ht="15.75">
      <c r="A13" s="2" t="s">
        <v>4</v>
      </c>
      <c r="B13" s="2"/>
      <c r="C13" s="2"/>
      <c r="D13" s="4">
        <v>7000000</v>
      </c>
      <c r="E13" s="4" t="s">
        <v>5</v>
      </c>
      <c r="F13" s="4">
        <v>5670000</v>
      </c>
      <c r="G13" s="2"/>
    </row>
    <row r="14" spans="1:7" ht="15.75">
      <c r="A14" s="2" t="s">
        <v>6</v>
      </c>
      <c r="B14" s="2"/>
      <c r="C14" s="2"/>
      <c r="D14" s="5">
        <v>325000</v>
      </c>
      <c r="E14" s="4"/>
      <c r="F14" s="5">
        <v>175000</v>
      </c>
      <c r="G14" s="2"/>
    </row>
    <row r="15" spans="1:7" ht="15.75">
      <c r="A15" s="2" t="s">
        <v>7</v>
      </c>
      <c r="B15" s="2"/>
      <c r="C15" s="2"/>
      <c r="D15" s="4">
        <f>D13-D14</f>
        <v>6675000</v>
      </c>
      <c r="E15" s="4" t="s">
        <v>5</v>
      </c>
      <c r="F15" s="4">
        <f t="shared" ref="F15" si="0">F13-F14</f>
        <v>5495000</v>
      </c>
      <c r="G15" s="2"/>
    </row>
    <row r="16" spans="1:7" ht="15.75">
      <c r="A16" s="2" t="s">
        <v>8</v>
      </c>
      <c r="B16" s="2"/>
      <c r="C16" s="2"/>
      <c r="D16" s="5">
        <v>4850000</v>
      </c>
      <c r="E16" s="4"/>
      <c r="F16" s="5">
        <v>3950000</v>
      </c>
      <c r="G16" s="2"/>
    </row>
    <row r="17" spans="1:7" ht="15.75">
      <c r="A17" s="2" t="s">
        <v>9</v>
      </c>
      <c r="B17" s="2"/>
      <c r="C17" s="2"/>
      <c r="D17" s="5">
        <f>D15-D16</f>
        <v>1825000</v>
      </c>
      <c r="E17" s="4"/>
      <c r="F17" s="5">
        <f>F15-F16</f>
        <v>1545000</v>
      </c>
      <c r="G17" s="2"/>
    </row>
    <row r="18" spans="1:7" ht="15.75">
      <c r="A18" s="2" t="s">
        <v>10</v>
      </c>
      <c r="B18" s="2"/>
      <c r="C18" s="2"/>
      <c r="D18" s="4">
        <v>780000</v>
      </c>
      <c r="E18" s="4"/>
      <c r="F18" s="4">
        <v>464000</v>
      </c>
      <c r="G18" s="2"/>
    </row>
    <row r="19" spans="1:7" ht="15.75">
      <c r="A19" s="2" t="s">
        <v>11</v>
      </c>
      <c r="B19" s="2"/>
      <c r="C19" s="2"/>
      <c r="D19" s="5">
        <v>485000</v>
      </c>
      <c r="E19" s="4"/>
      <c r="F19" s="5">
        <v>423000</v>
      </c>
      <c r="G19" s="2"/>
    </row>
    <row r="20" spans="1:7" ht="15.75">
      <c r="A20" s="2" t="s">
        <v>12</v>
      </c>
      <c r="B20" s="2"/>
      <c r="C20" s="2"/>
      <c r="D20" s="5">
        <v>1465000</v>
      </c>
      <c r="E20" s="4"/>
      <c r="F20" s="5">
        <f>F18+F19</f>
        <v>887000</v>
      </c>
      <c r="G20" s="2"/>
    </row>
    <row r="21" spans="1:7" ht="15.75">
      <c r="A21" s="2" t="s">
        <v>13</v>
      </c>
      <c r="B21" s="2"/>
      <c r="C21" s="2"/>
      <c r="D21" s="4">
        <f>D17-D20</f>
        <v>360000</v>
      </c>
      <c r="E21" s="4"/>
      <c r="F21" s="4">
        <f>F17-F20</f>
        <v>658000</v>
      </c>
      <c r="G21" s="2"/>
    </row>
    <row r="22" spans="1:7" ht="15.75">
      <c r="A22" s="2" t="s">
        <v>14</v>
      </c>
      <c r="B22" s="2"/>
      <c r="C22" s="2"/>
      <c r="D22" s="5">
        <v>25000</v>
      </c>
      <c r="E22" s="4"/>
      <c r="F22" s="5">
        <v>19200</v>
      </c>
      <c r="G22" s="2"/>
    </row>
    <row r="23" spans="1:7" ht="15.75">
      <c r="A23" s="2" t="s">
        <v>15</v>
      </c>
      <c r="B23" s="2"/>
      <c r="C23" s="2"/>
      <c r="D23" s="4">
        <f>D21+D22</f>
        <v>385000</v>
      </c>
      <c r="E23" s="4"/>
      <c r="F23" s="4">
        <f>F21+F22</f>
        <v>677200</v>
      </c>
      <c r="G23" s="2"/>
    </row>
    <row r="24" spans="1:7" ht="15.75">
      <c r="A24" s="2" t="s">
        <v>16</v>
      </c>
      <c r="B24" s="2"/>
      <c r="C24" s="2"/>
      <c r="D24" s="5">
        <v>105000</v>
      </c>
      <c r="E24" s="4"/>
      <c r="F24" s="4">
        <v>64000</v>
      </c>
      <c r="G24" s="2"/>
    </row>
    <row r="25" spans="1:7" ht="15.75">
      <c r="A25" s="2" t="s">
        <v>17</v>
      </c>
      <c r="B25" s="2"/>
      <c r="C25" s="2"/>
      <c r="D25" s="4">
        <f>D23-D24</f>
        <v>280000</v>
      </c>
      <c r="E25" s="4"/>
      <c r="F25" s="4">
        <f>F23-F24</f>
        <v>613200</v>
      </c>
      <c r="G25" s="2"/>
    </row>
    <row r="26" spans="1:7" ht="15.75">
      <c r="A26" s="2" t="s">
        <v>18</v>
      </c>
      <c r="B26" s="2"/>
      <c r="C26" s="2"/>
      <c r="D26" s="5">
        <v>35000</v>
      </c>
      <c r="E26" s="4"/>
      <c r="F26" s="5">
        <v>176000</v>
      </c>
      <c r="G26" s="2"/>
    </row>
    <row r="27" spans="1:7" ht="15.75">
      <c r="A27" s="2" t="s">
        <v>19</v>
      </c>
      <c r="B27" s="2"/>
      <c r="C27" s="2"/>
      <c r="D27" s="4">
        <f>D25-D26</f>
        <v>245000</v>
      </c>
      <c r="E27" s="4"/>
      <c r="F27" s="4">
        <f>F25-F26</f>
        <v>437200</v>
      </c>
      <c r="G27" s="2"/>
    </row>
    <row r="28" spans="1:7" ht="15.75">
      <c r="A28" s="2"/>
      <c r="B28" s="2"/>
      <c r="C28" s="2"/>
      <c r="D28" s="2"/>
      <c r="E28" s="2"/>
      <c r="F28" s="2"/>
      <c r="G28" s="2"/>
    </row>
    <row r="29" spans="1:7" ht="15.75">
      <c r="A29" s="2"/>
      <c r="B29" s="2"/>
      <c r="C29" s="2" t="s">
        <v>20</v>
      </c>
      <c r="D29" s="2"/>
      <c r="E29" s="2"/>
      <c r="F29" s="2"/>
      <c r="G29" s="2"/>
    </row>
    <row r="30" spans="1:7" ht="15.75">
      <c r="A30" s="2"/>
      <c r="B30" s="2"/>
      <c r="C30" s="2" t="s">
        <v>21</v>
      </c>
      <c r="D30" s="2"/>
      <c r="E30" s="2"/>
      <c r="F30" s="2"/>
      <c r="G30" s="2"/>
    </row>
    <row r="31" spans="1:7" ht="15.75">
      <c r="A31" s="2"/>
      <c r="B31" s="2" t="s">
        <v>3</v>
      </c>
      <c r="C31" s="2"/>
      <c r="D31" s="2"/>
      <c r="E31" s="2"/>
      <c r="F31" s="2"/>
      <c r="G31" s="2"/>
    </row>
    <row r="32" spans="1:7" ht="15.75">
      <c r="A32" s="2"/>
      <c r="B32" s="2"/>
      <c r="C32" s="2"/>
      <c r="D32" s="3">
        <v>2010</v>
      </c>
      <c r="E32" s="3"/>
      <c r="F32" s="3">
        <v>2009</v>
      </c>
      <c r="G32" s="2"/>
    </row>
    <row r="33" spans="1:9" ht="15.75">
      <c r="A33" s="2" t="s">
        <v>22</v>
      </c>
      <c r="B33" s="2"/>
      <c r="C33" s="2"/>
      <c r="D33" s="6">
        <v>723000</v>
      </c>
      <c r="E33" s="6"/>
      <c r="F33" s="6">
        <v>355800</v>
      </c>
      <c r="G33" s="2"/>
    </row>
    <row r="34" spans="1:9" ht="15.75">
      <c r="A34" s="2" t="s">
        <v>23</v>
      </c>
      <c r="B34" s="2"/>
      <c r="C34" s="2"/>
      <c r="D34" s="5">
        <f>D27</f>
        <v>245000</v>
      </c>
      <c r="E34" s="6"/>
      <c r="F34" s="5">
        <f>F27</f>
        <v>437200</v>
      </c>
      <c r="G34" s="2"/>
    </row>
    <row r="35" spans="1:9" ht="18">
      <c r="A35" s="2" t="s">
        <v>24</v>
      </c>
      <c r="B35" s="2"/>
      <c r="C35" s="2"/>
      <c r="D35" s="7">
        <f>D33+D34</f>
        <v>968000</v>
      </c>
      <c r="E35" s="6"/>
      <c r="F35" s="7">
        <f>F33+F34</f>
        <v>793000</v>
      </c>
      <c r="G35" s="2"/>
    </row>
    <row r="36" spans="1:9" ht="15.75">
      <c r="A36" s="2" t="s">
        <v>25</v>
      </c>
      <c r="B36" s="2"/>
      <c r="C36" s="2"/>
      <c r="D36" s="6"/>
      <c r="E36" s="6"/>
      <c r="F36" s="6"/>
      <c r="G36" s="2"/>
    </row>
    <row r="37" spans="1:9" ht="15.75">
      <c r="A37" s="2" t="s">
        <v>26</v>
      </c>
      <c r="B37" s="2"/>
      <c r="C37" s="2"/>
      <c r="D37" s="6">
        <v>40000</v>
      </c>
      <c r="E37" s="6"/>
      <c r="F37" s="6">
        <v>40000</v>
      </c>
      <c r="G37" s="2"/>
      <c r="I37" t="s">
        <v>5</v>
      </c>
    </row>
    <row r="38" spans="1:9" ht="18">
      <c r="A38" s="2" t="s">
        <v>27</v>
      </c>
      <c r="B38" s="2"/>
      <c r="C38" s="2"/>
      <c r="D38" s="7">
        <v>45000</v>
      </c>
      <c r="E38" s="6"/>
      <c r="F38" s="7">
        <v>30000</v>
      </c>
      <c r="G38" s="2"/>
    </row>
    <row r="39" spans="1:9" ht="15.75">
      <c r="A39" s="2" t="s">
        <v>28</v>
      </c>
      <c r="B39" s="2"/>
      <c r="C39" s="2"/>
      <c r="D39" s="6">
        <f>D37+D38</f>
        <v>85000</v>
      </c>
      <c r="E39" s="6"/>
      <c r="F39" s="6">
        <f>F37+F38</f>
        <v>70000</v>
      </c>
      <c r="G39" s="2"/>
    </row>
    <row r="40" spans="1:9" ht="15.75">
      <c r="A40" s="2" t="s">
        <v>29</v>
      </c>
      <c r="B40" s="2"/>
      <c r="C40" s="2"/>
      <c r="D40" s="5">
        <f>D35-D39</f>
        <v>883000</v>
      </c>
      <c r="E40" s="6"/>
      <c r="F40" s="6">
        <f>F35-F39</f>
        <v>723000</v>
      </c>
      <c r="G40" s="2"/>
    </row>
    <row r="41" spans="1:9" ht="15.75">
      <c r="A41" s="2"/>
      <c r="B41" s="2"/>
      <c r="C41" s="2"/>
      <c r="D41" s="6"/>
      <c r="E41" s="6"/>
      <c r="F41" s="6"/>
      <c r="G41" s="2"/>
    </row>
    <row r="42" spans="1:9" ht="15.75">
      <c r="A42" s="2"/>
      <c r="B42" s="2"/>
      <c r="C42" s="2" t="s">
        <v>1</v>
      </c>
      <c r="D42" s="2"/>
      <c r="E42" s="2"/>
      <c r="F42" s="2"/>
      <c r="G42" s="2"/>
    </row>
    <row r="43" spans="1:9" ht="15.75">
      <c r="A43" s="2"/>
      <c r="B43" s="2"/>
      <c r="C43" s="2" t="s">
        <v>30</v>
      </c>
      <c r="D43" s="2"/>
      <c r="E43" s="2"/>
      <c r="F43" s="2"/>
      <c r="G43" s="2"/>
    </row>
    <row r="44" spans="1:9" ht="15.75">
      <c r="A44" s="2"/>
      <c r="B44" s="2" t="s">
        <v>5</v>
      </c>
      <c r="C44" s="2" t="s">
        <v>31</v>
      </c>
      <c r="D44" s="2"/>
      <c r="E44" s="2"/>
      <c r="F44" s="2"/>
      <c r="G44" s="2"/>
    </row>
    <row r="45" spans="1:9" ht="15.75">
      <c r="A45" s="2"/>
      <c r="B45" s="2"/>
      <c r="C45" s="2"/>
      <c r="D45" s="3" t="s">
        <v>32</v>
      </c>
      <c r="E45" s="3"/>
      <c r="F45" s="3" t="s">
        <v>33</v>
      </c>
      <c r="G45" s="2"/>
    </row>
    <row r="46" spans="1:9" ht="15.75">
      <c r="A46" s="8" t="s">
        <v>34</v>
      </c>
      <c r="B46" s="2"/>
      <c r="C46" s="2"/>
      <c r="D46" s="6"/>
      <c r="E46" s="6"/>
      <c r="F46" s="6"/>
      <c r="G46" s="2"/>
    </row>
    <row r="47" spans="1:9" ht="15.75">
      <c r="A47" s="2" t="s">
        <v>35</v>
      </c>
      <c r="B47" s="2"/>
      <c r="C47" s="2"/>
      <c r="D47" s="4"/>
      <c r="E47" s="4"/>
      <c r="F47" s="4"/>
      <c r="G47" s="2"/>
    </row>
    <row r="48" spans="1:9" ht="15.75">
      <c r="A48" s="2" t="s">
        <v>36</v>
      </c>
      <c r="B48" s="2"/>
      <c r="C48" s="2"/>
      <c r="D48" s="4">
        <v>235000</v>
      </c>
      <c r="E48" s="4"/>
      <c r="F48" s="4">
        <v>215000</v>
      </c>
      <c r="G48" s="2"/>
    </row>
    <row r="49" spans="1:7" ht="15.75">
      <c r="A49" s="2" t="s">
        <v>37</v>
      </c>
      <c r="B49" s="2"/>
      <c r="C49" s="2"/>
      <c r="D49" s="4">
        <v>10000</v>
      </c>
      <c r="E49" s="4"/>
      <c r="F49" s="4">
        <v>50000</v>
      </c>
      <c r="G49" s="2"/>
    </row>
    <row r="50" spans="1:7" ht="15.75">
      <c r="A50" s="2" t="s">
        <v>38</v>
      </c>
      <c r="B50" s="2"/>
      <c r="C50" s="2"/>
      <c r="D50" s="4">
        <v>525000</v>
      </c>
      <c r="E50" s="4" t="s">
        <v>5</v>
      </c>
      <c r="F50" s="4">
        <v>425000</v>
      </c>
      <c r="G50" s="2"/>
    </row>
    <row r="51" spans="1:7" ht="15.75">
      <c r="A51" s="2" t="s">
        <v>39</v>
      </c>
      <c r="B51" s="2"/>
      <c r="C51" s="2"/>
      <c r="D51" s="4">
        <v>940000</v>
      </c>
      <c r="E51" s="4"/>
      <c r="F51" s="4">
        <v>580000</v>
      </c>
      <c r="G51" s="2"/>
    </row>
    <row r="52" spans="1:7" ht="15.75">
      <c r="A52" s="2" t="s">
        <v>40</v>
      </c>
      <c r="B52" s="2"/>
      <c r="C52" s="2"/>
      <c r="D52" s="5">
        <v>30000</v>
      </c>
      <c r="E52" s="4"/>
      <c r="F52" s="5">
        <v>20000</v>
      </c>
      <c r="G52" s="2"/>
    </row>
    <row r="53" spans="1:7" ht="15.75">
      <c r="A53" s="2" t="s">
        <v>41</v>
      </c>
      <c r="B53" s="2"/>
      <c r="C53" s="2"/>
      <c r="D53" s="4">
        <f>SUM(D48:D52)</f>
        <v>1740000</v>
      </c>
      <c r="E53" s="4"/>
      <c r="F53" s="4">
        <f>SUM(F48:F52)</f>
        <v>1290000</v>
      </c>
      <c r="G53" s="2"/>
    </row>
    <row r="54" spans="1:7" ht="15.75">
      <c r="A54" s="2" t="s">
        <v>42</v>
      </c>
      <c r="B54" s="2"/>
      <c r="C54" s="2"/>
      <c r="D54" s="4">
        <v>165000</v>
      </c>
      <c r="E54" s="4"/>
      <c r="F54" s="4">
        <v>135000</v>
      </c>
      <c r="G54" s="2"/>
    </row>
    <row r="55" spans="1:7" ht="15.75">
      <c r="A55" s="2" t="s">
        <v>43</v>
      </c>
      <c r="B55" s="2"/>
      <c r="C55" s="2"/>
      <c r="D55" s="5">
        <v>2525000</v>
      </c>
      <c r="E55" s="4"/>
      <c r="F55" s="5">
        <v>1878000</v>
      </c>
      <c r="G55" s="2"/>
    </row>
    <row r="56" spans="1:7" ht="15.75">
      <c r="A56" s="2" t="s">
        <v>44</v>
      </c>
      <c r="B56" s="2"/>
      <c r="C56" s="2"/>
      <c r="D56" s="4">
        <f>SUM(D53:D55)</f>
        <v>4430000</v>
      </c>
      <c r="E56" s="4"/>
      <c r="F56" s="4">
        <f>SUM(F53:F55)</f>
        <v>3303000</v>
      </c>
      <c r="G56" s="2"/>
    </row>
    <row r="57" spans="1:7" ht="15.75">
      <c r="A57" s="8" t="s">
        <v>45</v>
      </c>
      <c r="B57" s="2"/>
      <c r="C57" s="2"/>
      <c r="D57" s="4"/>
      <c r="E57" s="4"/>
      <c r="F57" s="4"/>
      <c r="G57" s="2"/>
    </row>
    <row r="58" spans="1:7" ht="15.75">
      <c r="A58" s="2" t="s">
        <v>46</v>
      </c>
      <c r="B58" s="2"/>
      <c r="C58" s="2"/>
      <c r="D58" s="4">
        <v>950000</v>
      </c>
      <c r="E58" s="4"/>
      <c r="F58" s="4">
        <v>780000</v>
      </c>
      <c r="G58" s="2"/>
    </row>
    <row r="59" spans="1:7" ht="15.75">
      <c r="A59" s="2" t="s">
        <v>47</v>
      </c>
      <c r="B59" s="2"/>
      <c r="C59" s="2"/>
      <c r="D59" s="4"/>
      <c r="E59" s="4"/>
      <c r="F59" s="4"/>
      <c r="G59" s="2"/>
    </row>
    <row r="60" spans="1:7" ht="15.75">
      <c r="A60" s="2" t="s">
        <v>48</v>
      </c>
      <c r="B60" s="2"/>
      <c r="C60" s="2"/>
      <c r="D60" s="4">
        <v>410000</v>
      </c>
      <c r="E60" s="4"/>
      <c r="F60" s="4">
        <v>0</v>
      </c>
      <c r="G60" s="2"/>
    </row>
    <row r="61" spans="1:7" ht="15.75">
      <c r="A61" s="2" t="s">
        <v>49</v>
      </c>
      <c r="B61" s="2"/>
      <c r="C61" s="2"/>
      <c r="D61" s="5">
        <v>1200000</v>
      </c>
      <c r="E61" s="4"/>
      <c r="F61" s="5">
        <v>800000</v>
      </c>
      <c r="G61" s="2"/>
    </row>
    <row r="62" spans="1:7" ht="15.75">
      <c r="A62" s="2" t="s">
        <v>50</v>
      </c>
      <c r="B62" s="2"/>
      <c r="C62" s="2"/>
      <c r="D62" s="4">
        <f>D60+D61</f>
        <v>1610000</v>
      </c>
      <c r="E62" s="4"/>
      <c r="F62" s="4">
        <f>F60+F61</f>
        <v>800000</v>
      </c>
      <c r="G62" s="2"/>
    </row>
    <row r="63" spans="1:7" ht="15.75">
      <c r="A63" s="2" t="s">
        <v>51</v>
      </c>
      <c r="B63" s="2"/>
      <c r="C63" s="2"/>
      <c r="D63" s="5">
        <f>D58+D62</f>
        <v>2560000</v>
      </c>
      <c r="E63" s="4"/>
      <c r="F63" s="5">
        <f>F58+F62</f>
        <v>1580000</v>
      </c>
      <c r="G63" s="2"/>
    </row>
    <row r="64" spans="1:7" ht="15.75">
      <c r="A64" s="8" t="s">
        <v>52</v>
      </c>
      <c r="B64" s="2"/>
      <c r="C64" s="2"/>
      <c r="D64" s="4"/>
      <c r="E64" s="4"/>
      <c r="F64" s="4"/>
      <c r="G64" s="2"/>
    </row>
    <row r="65" spans="1:8" ht="15.75">
      <c r="A65" s="2" t="s">
        <v>53</v>
      </c>
      <c r="B65" s="2"/>
      <c r="C65" s="2"/>
      <c r="D65" s="4">
        <v>300000</v>
      </c>
      <c r="E65" s="4"/>
      <c r="F65" s="4">
        <v>300000</v>
      </c>
      <c r="G65" s="2"/>
    </row>
    <row r="66" spans="1:8" ht="15.75">
      <c r="A66" s="2" t="s">
        <v>54</v>
      </c>
      <c r="B66" s="2"/>
      <c r="C66" s="2"/>
      <c r="D66" s="4">
        <v>700000</v>
      </c>
      <c r="E66" s="4"/>
      <c r="F66" s="4">
        <v>700000</v>
      </c>
      <c r="G66" s="2"/>
    </row>
    <row r="67" spans="1:8" ht="15.75">
      <c r="A67" s="2" t="s">
        <v>55</v>
      </c>
      <c r="B67" s="2"/>
      <c r="C67" s="2"/>
      <c r="D67" s="5">
        <v>883000</v>
      </c>
      <c r="E67" s="4"/>
      <c r="F67" s="5">
        <v>723000</v>
      </c>
      <c r="G67" s="2"/>
    </row>
    <row r="68" spans="1:8" ht="15.75">
      <c r="A68" s="2" t="s">
        <v>56</v>
      </c>
      <c r="B68" s="2"/>
      <c r="C68" s="2"/>
      <c r="D68" s="5">
        <f>SUM(D65:D67)</f>
        <v>1883000</v>
      </c>
      <c r="E68" s="4"/>
      <c r="F68" s="5">
        <f>SUM(F65:F67)</f>
        <v>1723000</v>
      </c>
      <c r="G68" s="2"/>
      <c r="H68" s="13">
        <f>D68+F68</f>
        <v>3606000</v>
      </c>
    </row>
    <row r="69" spans="1:8" ht="15.75">
      <c r="A69" s="2" t="s">
        <v>57</v>
      </c>
      <c r="B69" s="2"/>
      <c r="C69" s="2"/>
      <c r="D69" s="4">
        <f>D63+D68</f>
        <v>4443000</v>
      </c>
      <c r="E69" s="4"/>
      <c r="F69" s="4">
        <f>F63+F68</f>
        <v>3303000</v>
      </c>
      <c r="G69" s="2"/>
      <c r="H69" s="13">
        <f>H68/2</f>
        <v>1803000</v>
      </c>
    </row>
    <row r="70" spans="1:8" ht="15.75">
      <c r="A70" s="2"/>
      <c r="B70" s="2"/>
      <c r="C70" s="2"/>
      <c r="D70" s="4"/>
      <c r="E70" s="4"/>
      <c r="F70" s="4"/>
      <c r="G70" s="2"/>
    </row>
    <row r="71" spans="1:8" ht="15.75">
      <c r="A71" s="2"/>
      <c r="B71" s="2"/>
      <c r="C71" s="2"/>
      <c r="D71" s="4"/>
      <c r="E71" s="4"/>
      <c r="F71" s="4"/>
      <c r="G71" s="2"/>
    </row>
    <row r="72" spans="1:8" ht="15.75">
      <c r="A72" s="2"/>
      <c r="B72" s="2"/>
      <c r="C72" s="2"/>
      <c r="D72" s="4"/>
      <c r="E72" s="4"/>
      <c r="F72" s="4"/>
      <c r="G72" s="2"/>
    </row>
    <row r="73" spans="1:8" ht="15.75">
      <c r="A73" s="2"/>
      <c r="B73" s="2"/>
      <c r="C73" s="2"/>
      <c r="D73" s="4"/>
      <c r="E73" s="4"/>
      <c r="F73" s="4"/>
      <c r="G73" s="2"/>
    </row>
    <row r="74" spans="1:8" ht="15.75">
      <c r="A74" s="2"/>
      <c r="B74" s="2"/>
      <c r="C74" s="2"/>
      <c r="D74" s="4"/>
      <c r="E74" s="4"/>
      <c r="F74" s="4"/>
      <c r="G74" s="2"/>
    </row>
    <row r="75" spans="1:8" ht="15.75">
      <c r="A75" s="2"/>
      <c r="D75" s="8" t="s">
        <v>58</v>
      </c>
      <c r="E75" s="4"/>
      <c r="F75" s="9" t="s">
        <v>59</v>
      </c>
      <c r="G75" s="2"/>
    </row>
    <row r="76" spans="1:8" ht="15.75">
      <c r="A76" s="2" t="s">
        <v>60</v>
      </c>
      <c r="B76" s="2"/>
      <c r="C76" s="2"/>
      <c r="D76" s="10">
        <f>D53-D58</f>
        <v>790000</v>
      </c>
      <c r="E76" s="4"/>
      <c r="F76" s="9" t="s">
        <v>61</v>
      </c>
      <c r="G76" s="2"/>
    </row>
    <row r="77" spans="1:8" ht="15.75">
      <c r="A77" s="2" t="s">
        <v>62</v>
      </c>
      <c r="B77" s="2"/>
      <c r="C77" s="2"/>
      <c r="D77" s="36">
        <f>D53/D58</f>
        <v>1.831578947368421</v>
      </c>
      <c r="E77" s="4"/>
      <c r="F77" s="11">
        <v>2.2000000000000002</v>
      </c>
      <c r="G77" s="2"/>
    </row>
    <row r="78" spans="1:8" ht="15.75">
      <c r="A78" s="2" t="s">
        <v>63</v>
      </c>
      <c r="B78" s="2"/>
      <c r="C78" s="2"/>
      <c r="D78" s="36">
        <f>(D48+D49)/950000</f>
        <v>0.25789473684210529</v>
      </c>
      <c r="E78" s="4"/>
      <c r="F78" s="11">
        <v>0.8</v>
      </c>
      <c r="G78" s="2"/>
    </row>
    <row r="79" spans="1:8" ht="15.75">
      <c r="A79" s="2" t="s">
        <v>64</v>
      </c>
      <c r="B79" s="2"/>
      <c r="C79" s="2"/>
      <c r="D79" s="10">
        <f>D15/475000</f>
        <v>14.052631578947368</v>
      </c>
      <c r="E79" s="4"/>
      <c r="F79" s="11">
        <v>16</v>
      </c>
      <c r="G79" s="2"/>
    </row>
    <row r="80" spans="1:8" ht="15.75">
      <c r="A80" s="2" t="s">
        <v>65</v>
      </c>
      <c r="B80" s="2"/>
      <c r="C80" s="2"/>
      <c r="D80" s="10">
        <f>(D50/D15)*365</f>
        <v>28.707865168539325</v>
      </c>
      <c r="E80" s="4"/>
      <c r="F80" s="11">
        <v>22.2</v>
      </c>
      <c r="G80" s="2" t="s">
        <v>5</v>
      </c>
    </row>
    <row r="81" spans="1:7" ht="15.75">
      <c r="A81" s="2" t="s">
        <v>66</v>
      </c>
      <c r="B81" s="2"/>
      <c r="C81" s="2"/>
      <c r="D81" s="10">
        <f>D16/D51</f>
        <v>5.1595744680851068</v>
      </c>
      <c r="E81" s="4"/>
      <c r="F81" s="11">
        <v>5</v>
      </c>
      <c r="G81" s="2"/>
    </row>
    <row r="82" spans="1:7" ht="15.75">
      <c r="A82" s="2" t="s">
        <v>67</v>
      </c>
      <c r="B82" s="2"/>
      <c r="C82" s="2"/>
      <c r="D82" s="10">
        <f>(D51/D16)*365</f>
        <v>70.742268041237111</v>
      </c>
      <c r="E82" s="4"/>
      <c r="F82" s="11">
        <v>75</v>
      </c>
      <c r="G82" s="2"/>
    </row>
    <row r="83" spans="1:7" ht="15.75">
      <c r="A83" s="2" t="s">
        <v>68</v>
      </c>
      <c r="B83" s="2"/>
      <c r="C83" s="2"/>
      <c r="D83" s="10">
        <f>(D54+D55)/D62</f>
        <v>1.670807453416149</v>
      </c>
      <c r="E83" s="4"/>
      <c r="F83" s="11">
        <v>2</v>
      </c>
      <c r="G83" s="2"/>
    </row>
    <row r="84" spans="1:7" ht="15.75">
      <c r="A84" s="2" t="s">
        <v>69</v>
      </c>
      <c r="B84" s="2"/>
      <c r="C84" s="2"/>
      <c r="D84" s="10">
        <f>D63/D68</f>
        <v>1.3595326606479023</v>
      </c>
      <c r="E84" s="4"/>
      <c r="F84" s="11">
        <v>0.7</v>
      </c>
      <c r="G84" s="2"/>
    </row>
    <row r="85" spans="1:7" ht="15.75">
      <c r="A85" s="2" t="s">
        <v>70</v>
      </c>
      <c r="B85" s="2"/>
      <c r="C85" s="2"/>
      <c r="D85" s="10">
        <f>D23/D24</f>
        <v>3.6666666666666665</v>
      </c>
      <c r="E85" s="4"/>
      <c r="F85" s="11">
        <v>8.5</v>
      </c>
      <c r="G85" s="2"/>
    </row>
    <row r="86" spans="1:7" ht="15.75">
      <c r="A86" s="2" t="s">
        <v>71</v>
      </c>
      <c r="D86" s="12">
        <f>D27/D37</f>
        <v>6.125</v>
      </c>
      <c r="E86" s="13"/>
      <c r="F86" s="14">
        <v>7.1</v>
      </c>
    </row>
    <row r="87" spans="1:7" ht="15.75">
      <c r="A87" s="2" t="s">
        <v>72</v>
      </c>
      <c r="D87" s="12">
        <f>D15/3866500</f>
        <v>1.7263675158412</v>
      </c>
      <c r="E87" s="13"/>
      <c r="F87" s="15">
        <v>2.1</v>
      </c>
    </row>
    <row r="88" spans="1:7" ht="15.75">
      <c r="A88" s="2" t="s">
        <v>73</v>
      </c>
      <c r="D88" s="16">
        <f>D27/3866500</f>
        <v>6.3364800206905464E-2</v>
      </c>
      <c r="E88" s="13"/>
      <c r="F88" s="17">
        <v>8.5000000000000006E-2</v>
      </c>
    </row>
    <row r="89" spans="1:7" ht="15.75">
      <c r="A89" s="2" t="s">
        <v>74</v>
      </c>
      <c r="D89" s="16">
        <f>D27/1803000</f>
        <v>0.13588463671658346</v>
      </c>
      <c r="E89" s="13"/>
      <c r="F89" s="17">
        <v>0.12</v>
      </c>
    </row>
    <row r="90" spans="1:7" ht="15.75">
      <c r="A90" s="2" t="s">
        <v>75</v>
      </c>
      <c r="D90" s="16">
        <f>(D27-D37)/1503000</f>
        <v>0.13639387890884896</v>
      </c>
      <c r="E90" s="13"/>
      <c r="F90" s="17">
        <v>0.14199999999999999</v>
      </c>
    </row>
    <row r="91" spans="1:7" ht="15.75">
      <c r="A91" s="2" t="s">
        <v>76</v>
      </c>
      <c r="D91" s="18">
        <f>(D27-D37)/70000</f>
        <v>2.9285714285714284</v>
      </c>
      <c r="E91" s="13"/>
      <c r="F91" s="19">
        <v>3.65</v>
      </c>
    </row>
    <row r="92" spans="1:7" ht="15.75">
      <c r="A92" s="2" t="s">
        <v>77</v>
      </c>
      <c r="D92" s="12">
        <f>32/D91</f>
        <v>10.926829268292684</v>
      </c>
      <c r="E92" s="13"/>
      <c r="F92" s="14">
        <v>9.1999999999999993</v>
      </c>
    </row>
    <row r="93" spans="1:7" ht="15.75">
      <c r="A93" s="2" t="s">
        <v>78</v>
      </c>
      <c r="D93" s="20">
        <f>45000/70000</f>
        <v>0.6428571428571429</v>
      </c>
      <c r="F93" s="19">
        <v>0.8</v>
      </c>
    </row>
    <row r="94" spans="1:7" ht="15.75">
      <c r="A94" s="2" t="s">
        <v>79</v>
      </c>
      <c r="D94" s="16">
        <f>D93/32</f>
        <v>2.0089285714285716E-2</v>
      </c>
      <c r="F94" s="21">
        <v>2.5000000000000001E-2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A11" sqref="A11"/>
    </sheetView>
  </sheetViews>
  <sheetFormatPr defaultColWidth="8.85546875" defaultRowHeight="15"/>
  <cols>
    <col min="1" max="1" width="64.5703125" bestFit="1" customWidth="1"/>
  </cols>
  <sheetData>
    <row r="1" spans="1:12">
      <c r="A1" s="1" t="s">
        <v>120</v>
      </c>
    </row>
    <row r="6" spans="1:12">
      <c r="B6" s="1" t="s">
        <v>85</v>
      </c>
      <c r="C6" s="1"/>
      <c r="D6" s="1"/>
      <c r="E6" s="1" t="s">
        <v>86</v>
      </c>
      <c r="F6" s="1"/>
    </row>
    <row r="7" spans="1:12">
      <c r="B7" s="1"/>
      <c r="C7" s="1"/>
      <c r="D7" s="1"/>
      <c r="E7" s="1"/>
      <c r="F7" s="1"/>
    </row>
    <row r="8" spans="1:12">
      <c r="B8" s="1">
        <v>6000</v>
      </c>
      <c r="C8" s="1"/>
      <c r="D8" s="1"/>
      <c r="E8" s="1">
        <v>525000</v>
      </c>
      <c r="F8" s="1"/>
    </row>
    <row r="9" spans="1:12">
      <c r="B9" s="1">
        <v>8500</v>
      </c>
      <c r="C9" s="1"/>
      <c r="D9" s="1"/>
      <c r="E9" s="1">
        <v>625000</v>
      </c>
      <c r="F9" s="1"/>
    </row>
    <row r="10" spans="1:12">
      <c r="B10" s="1">
        <v>10000</v>
      </c>
      <c r="C10" s="1"/>
      <c r="D10" s="1"/>
      <c r="E10" s="1">
        <v>750000</v>
      </c>
      <c r="F10" s="1"/>
    </row>
    <row r="11" spans="1:12">
      <c r="L11" t="s">
        <v>5</v>
      </c>
    </row>
    <row r="14" spans="1:12">
      <c r="A14" s="22" t="s">
        <v>87</v>
      </c>
      <c r="B14" s="22"/>
      <c r="C14" s="22"/>
      <c r="D14" s="22"/>
      <c r="E14" s="22"/>
      <c r="J14" t="s">
        <v>5</v>
      </c>
    </row>
    <row r="15" spans="1:12" ht="29.25">
      <c r="A15" s="37" t="s">
        <v>181</v>
      </c>
      <c r="L15" t="s">
        <v>5</v>
      </c>
    </row>
    <row r="16" spans="1:12" ht="75">
      <c r="A16" s="38" t="s">
        <v>182</v>
      </c>
    </row>
    <row r="17" spans="1:7">
      <c r="A17" s="22" t="s">
        <v>119</v>
      </c>
      <c r="B17" s="22"/>
      <c r="C17" s="22"/>
      <c r="D17" s="22"/>
      <c r="E17" s="22"/>
      <c r="F17" s="22"/>
      <c r="G17" s="22"/>
    </row>
    <row r="18" spans="1:7" ht="75">
      <c r="A18" s="38" t="s">
        <v>183</v>
      </c>
    </row>
    <row r="20" spans="1:7">
      <c r="A20" s="22" t="s">
        <v>118</v>
      </c>
      <c r="B20" s="22"/>
      <c r="C20" s="22"/>
      <c r="D20" s="22"/>
      <c r="E20" s="22"/>
    </row>
    <row r="21" spans="1:7">
      <c r="A21" t="s">
        <v>184</v>
      </c>
    </row>
    <row r="22" spans="1:7">
      <c r="G22" t="s">
        <v>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K16" sqref="K16"/>
    </sheetView>
  </sheetViews>
  <sheetFormatPr defaultColWidth="8.85546875" defaultRowHeight="15"/>
  <cols>
    <col min="11" max="11" width="13.85546875" customWidth="1"/>
  </cols>
  <sheetData>
    <row r="1" spans="1:11">
      <c r="A1" t="s">
        <v>141</v>
      </c>
    </row>
    <row r="9" spans="1:11">
      <c r="A9" t="s">
        <v>149</v>
      </c>
      <c r="B9" s="1" t="s">
        <v>150</v>
      </c>
      <c r="C9" s="1"/>
      <c r="D9" s="1"/>
      <c r="E9" s="1"/>
      <c r="F9" s="1"/>
      <c r="G9" s="1"/>
      <c r="H9" s="1"/>
      <c r="I9" s="1"/>
      <c r="J9" s="1" t="s">
        <v>149</v>
      </c>
      <c r="K9" s="26" t="s">
        <v>185</v>
      </c>
    </row>
    <row r="10" spans="1:11">
      <c r="B10" s="1"/>
      <c r="C10" s="1"/>
      <c r="D10" s="1"/>
      <c r="E10" s="1"/>
      <c r="F10" s="1"/>
      <c r="G10" s="1"/>
      <c r="H10" s="1"/>
      <c r="I10" s="1"/>
      <c r="J10" s="1"/>
      <c r="K10" s="28" t="s">
        <v>5</v>
      </c>
    </row>
    <row r="11" spans="1:11">
      <c r="A11" t="s">
        <v>151</v>
      </c>
      <c r="B11" s="1" t="s">
        <v>152</v>
      </c>
      <c r="C11" s="1"/>
      <c r="D11" s="1"/>
      <c r="E11" s="1"/>
      <c r="F11" s="1"/>
      <c r="G11" s="1"/>
      <c r="H11" s="1"/>
      <c r="I11" s="1"/>
      <c r="J11" s="1" t="s">
        <v>151</v>
      </c>
      <c r="K11" s="39">
        <v>1531456</v>
      </c>
    </row>
    <row r="12" spans="1:11">
      <c r="B12" s="1"/>
      <c r="C12" s="1"/>
      <c r="D12" s="1"/>
      <c r="E12" s="1"/>
      <c r="F12" s="1"/>
      <c r="G12" s="1"/>
      <c r="H12" s="1"/>
      <c r="I12" s="1"/>
      <c r="J12" s="1"/>
      <c r="K12" s="28"/>
    </row>
    <row r="13" spans="1:11">
      <c r="A13" t="s">
        <v>153</v>
      </c>
      <c r="B13" s="1" t="s">
        <v>154</v>
      </c>
      <c r="C13" s="1"/>
      <c r="D13" s="1"/>
      <c r="E13" s="1"/>
      <c r="F13" s="1"/>
      <c r="G13" s="1"/>
      <c r="H13" s="1"/>
      <c r="I13" s="1"/>
      <c r="J13" s="1" t="s">
        <v>153</v>
      </c>
      <c r="K13" s="26" t="s">
        <v>186</v>
      </c>
    </row>
    <row r="14" spans="1:11">
      <c r="B14" s="1"/>
      <c r="C14" s="1"/>
      <c r="D14" s="1"/>
      <c r="E14" s="1"/>
      <c r="F14" s="1"/>
      <c r="G14" s="1"/>
      <c r="H14" s="1"/>
      <c r="I14" s="1"/>
      <c r="J14" s="1"/>
      <c r="K14" s="28"/>
    </row>
    <row r="15" spans="1:11">
      <c r="A15" t="s">
        <v>160</v>
      </c>
      <c r="B15" s="1" t="s">
        <v>155</v>
      </c>
      <c r="C15" s="1"/>
      <c r="D15" s="1"/>
      <c r="E15" s="1"/>
      <c r="F15" s="1"/>
      <c r="G15" s="1"/>
      <c r="H15" s="1"/>
      <c r="I15" s="1"/>
      <c r="J15" s="1"/>
    </row>
    <row r="16" spans="1:11">
      <c r="A16" t="s">
        <v>5</v>
      </c>
      <c r="B16" s="1" t="s">
        <v>156</v>
      </c>
      <c r="C16" s="1"/>
      <c r="D16" s="1"/>
      <c r="E16" s="1"/>
      <c r="F16" s="1"/>
      <c r="G16" s="1"/>
      <c r="H16" s="1"/>
      <c r="I16" s="1"/>
      <c r="J16" s="1" t="s">
        <v>160</v>
      </c>
      <c r="K16" s="26" t="s">
        <v>187</v>
      </c>
    </row>
    <row r="17" spans="1:11">
      <c r="B17" s="1"/>
      <c r="C17" s="1"/>
      <c r="D17" s="1"/>
      <c r="E17" s="1"/>
      <c r="F17" s="1"/>
      <c r="G17" s="1"/>
      <c r="H17" s="1"/>
      <c r="I17" s="1"/>
      <c r="J17" s="1"/>
      <c r="K17" s="28"/>
    </row>
    <row r="18" spans="1:11">
      <c r="A18" t="s">
        <v>157</v>
      </c>
      <c r="B18" s="1" t="s">
        <v>161</v>
      </c>
      <c r="J18" s="1"/>
    </row>
    <row r="19" spans="1:11">
      <c r="B19" s="1" t="s">
        <v>158</v>
      </c>
      <c r="J19" s="1"/>
    </row>
    <row r="20" spans="1:11">
      <c r="B20" s="1" t="s">
        <v>159</v>
      </c>
      <c r="J20" s="1" t="s">
        <v>162</v>
      </c>
      <c r="K20" s="26" t="s">
        <v>188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74"/>
  <sheetViews>
    <sheetView tabSelected="1" topLeftCell="A40" workbookViewId="0">
      <selection activeCell="H15" sqref="H15"/>
    </sheetView>
  </sheetViews>
  <sheetFormatPr defaultColWidth="8.85546875" defaultRowHeight="15"/>
  <cols>
    <col min="1" max="1" width="22.42578125" bestFit="1" customWidth="1"/>
    <col min="2" max="2" width="38.28515625" bestFit="1" customWidth="1"/>
    <col min="6" max="6" width="13" customWidth="1"/>
  </cols>
  <sheetData>
    <row r="1" spans="1:9">
      <c r="A1" s="1" t="s">
        <v>84</v>
      </c>
      <c r="C1" s="1" t="s">
        <v>0</v>
      </c>
    </row>
    <row r="3" spans="1:9">
      <c r="B3" t="s">
        <v>5</v>
      </c>
    </row>
    <row r="7" spans="1:9">
      <c r="A7" t="s">
        <v>5</v>
      </c>
      <c r="B7" s="1" t="s">
        <v>108</v>
      </c>
      <c r="C7" s="1"/>
      <c r="D7" s="1"/>
      <c r="E7" s="1"/>
      <c r="F7" s="1"/>
      <c r="G7" s="1"/>
      <c r="H7" s="24">
        <v>85000</v>
      </c>
      <c r="I7" s="1"/>
    </row>
    <row r="8" spans="1:9">
      <c r="A8" t="s">
        <v>5</v>
      </c>
      <c r="B8" s="1" t="s">
        <v>109</v>
      </c>
      <c r="C8" s="1"/>
      <c r="D8" s="1"/>
      <c r="E8" s="1"/>
      <c r="F8" s="1"/>
      <c r="G8" s="1"/>
      <c r="H8" s="24">
        <v>6000</v>
      </c>
      <c r="I8" s="1"/>
    </row>
    <row r="9" spans="1:9">
      <c r="B9" s="1" t="s">
        <v>110</v>
      </c>
      <c r="C9" s="1"/>
      <c r="D9" s="1"/>
      <c r="E9" s="1"/>
      <c r="F9" s="1"/>
      <c r="G9" s="1"/>
      <c r="H9" s="24">
        <v>7000</v>
      </c>
      <c r="I9" s="1"/>
    </row>
    <row r="10" spans="1:9">
      <c r="B10" s="1" t="s">
        <v>111</v>
      </c>
      <c r="C10" s="1"/>
      <c r="D10" s="1"/>
      <c r="E10" s="1"/>
      <c r="F10" s="1"/>
      <c r="G10" s="1"/>
      <c r="H10" s="24">
        <v>25000</v>
      </c>
      <c r="I10" s="1"/>
    </row>
    <row r="11" spans="1:9">
      <c r="B11" s="1" t="s">
        <v>165</v>
      </c>
      <c r="C11" s="1"/>
      <c r="D11" s="1"/>
      <c r="E11" s="1"/>
      <c r="F11" s="1"/>
      <c r="G11" s="1"/>
      <c r="H11" s="24">
        <v>34000</v>
      </c>
      <c r="I11" s="1"/>
    </row>
    <row r="12" spans="1:9">
      <c r="B12" s="1" t="s">
        <v>112</v>
      </c>
      <c r="C12" s="1"/>
      <c r="D12" s="1"/>
      <c r="E12" s="1"/>
      <c r="F12" s="1"/>
      <c r="G12" s="1"/>
      <c r="H12" s="24">
        <v>17000</v>
      </c>
      <c r="I12" s="1"/>
    </row>
    <row r="13" spans="1:9">
      <c r="B13" s="1" t="s">
        <v>113</v>
      </c>
      <c r="C13" s="1"/>
      <c r="D13" s="1"/>
      <c r="E13" s="1"/>
      <c r="F13" s="1"/>
      <c r="G13" s="1"/>
      <c r="H13" s="24">
        <v>18500</v>
      </c>
      <c r="I13" s="1"/>
    </row>
    <row r="14" spans="1:9">
      <c r="B14" s="1" t="s">
        <v>114</v>
      </c>
      <c r="C14" s="1"/>
      <c r="D14" s="1"/>
      <c r="E14" s="1"/>
      <c r="F14" s="1"/>
      <c r="G14" s="1"/>
      <c r="H14" s="24">
        <v>21000</v>
      </c>
      <c r="I14" s="1"/>
    </row>
    <row r="15" spans="1:9">
      <c r="B15" s="1" t="s">
        <v>115</v>
      </c>
      <c r="C15" s="1"/>
      <c r="D15" s="1"/>
      <c r="E15" s="1"/>
      <c r="F15" s="1"/>
      <c r="G15" s="1"/>
      <c r="H15" s="24">
        <v>23000</v>
      </c>
      <c r="I15" s="1"/>
    </row>
    <row r="16" spans="1:9">
      <c r="B16" s="1" t="s">
        <v>4</v>
      </c>
      <c r="C16" s="1"/>
      <c r="D16" s="1"/>
      <c r="E16" s="1"/>
      <c r="F16" s="1"/>
      <c r="G16" s="1"/>
      <c r="H16" s="24">
        <v>235000</v>
      </c>
      <c r="I16" s="1"/>
    </row>
    <row r="17" spans="1:9">
      <c r="B17" s="1" t="s">
        <v>116</v>
      </c>
      <c r="C17" s="1"/>
      <c r="D17" s="1"/>
      <c r="E17" s="1"/>
      <c r="F17" s="1"/>
      <c r="G17" s="1"/>
      <c r="H17" s="24">
        <v>28000</v>
      </c>
      <c r="I17" s="1"/>
    </row>
    <row r="18" spans="1:9">
      <c r="B18" s="1" t="s">
        <v>117</v>
      </c>
      <c r="C18" s="1"/>
      <c r="D18" s="1"/>
      <c r="E18" s="1"/>
      <c r="F18" s="1"/>
      <c r="G18" s="1"/>
      <c r="H18" s="24">
        <v>50000</v>
      </c>
      <c r="I18" s="1"/>
    </row>
    <row r="22" spans="1:9">
      <c r="A22" s="1" t="s">
        <v>166</v>
      </c>
      <c r="C22" s="1" t="s">
        <v>88</v>
      </c>
      <c r="D22" s="1"/>
      <c r="E22" s="1"/>
      <c r="F22" s="1"/>
    </row>
    <row r="23" spans="1:9">
      <c r="C23" s="1" t="s">
        <v>90</v>
      </c>
      <c r="D23" s="1"/>
      <c r="E23" s="1"/>
      <c r="F23" s="1"/>
    </row>
    <row r="24" spans="1:9">
      <c r="C24" s="1" t="s">
        <v>89</v>
      </c>
      <c r="D24" s="1"/>
      <c r="E24" s="1"/>
      <c r="F24" s="1"/>
    </row>
    <row r="25" spans="1:9">
      <c r="B25" t="s">
        <v>189</v>
      </c>
      <c r="H25">
        <v>17000</v>
      </c>
    </row>
    <row r="26" spans="1:9">
      <c r="B26" t="s">
        <v>190</v>
      </c>
      <c r="D26" t="s">
        <v>191</v>
      </c>
      <c r="G26">
        <v>85000</v>
      </c>
    </row>
    <row r="27" spans="1:9">
      <c r="D27" t="s">
        <v>192</v>
      </c>
      <c r="G27">
        <v>91000</v>
      </c>
    </row>
    <row r="28" spans="1:9">
      <c r="D28" t="s">
        <v>193</v>
      </c>
      <c r="G28">
        <v>6000</v>
      </c>
    </row>
    <row r="29" spans="1:9">
      <c r="D29" t="s">
        <v>194</v>
      </c>
      <c r="G29">
        <v>-7000</v>
      </c>
    </row>
    <row r="30" spans="1:9">
      <c r="B30" t="s">
        <v>195</v>
      </c>
      <c r="H30">
        <v>84000</v>
      </c>
    </row>
    <row r="31" spans="1:9">
      <c r="B31" t="s">
        <v>196</v>
      </c>
      <c r="H31">
        <v>25000</v>
      </c>
    </row>
    <row r="32" spans="1:9">
      <c r="B32" t="s">
        <v>197</v>
      </c>
      <c r="H32">
        <v>34000</v>
      </c>
    </row>
    <row r="33" spans="1:8">
      <c r="B33" t="s">
        <v>198</v>
      </c>
      <c r="H33">
        <v>143000</v>
      </c>
    </row>
    <row r="34" spans="1:8" ht="15.75" thickBot="1">
      <c r="B34" t="s">
        <v>199</v>
      </c>
      <c r="H34">
        <v>160000</v>
      </c>
    </row>
    <row r="35" spans="1:8" ht="15.75" thickBot="1">
      <c r="B35" t="s">
        <v>200</v>
      </c>
      <c r="H35" s="40">
        <v>18500</v>
      </c>
    </row>
    <row r="36" spans="1:8">
      <c r="B36" t="s">
        <v>201</v>
      </c>
      <c r="H36">
        <v>141500</v>
      </c>
    </row>
    <row r="47" spans="1:8">
      <c r="A47" s="1" t="s">
        <v>170</v>
      </c>
      <c r="D47" s="1" t="s">
        <v>88</v>
      </c>
      <c r="E47" s="1"/>
      <c r="F47" s="1"/>
      <c r="G47" s="1"/>
    </row>
    <row r="48" spans="1:8">
      <c r="D48" s="1" t="s">
        <v>91</v>
      </c>
      <c r="E48" s="1"/>
      <c r="F48" s="1"/>
      <c r="G48" s="1"/>
    </row>
    <row r="49" spans="1:7">
      <c r="D49" s="1" t="s">
        <v>89</v>
      </c>
      <c r="E49" s="1"/>
      <c r="F49" s="1"/>
      <c r="G49" s="1"/>
    </row>
    <row r="50" spans="1:7">
      <c r="B50" t="s">
        <v>202</v>
      </c>
      <c r="G50">
        <v>235000</v>
      </c>
    </row>
    <row r="51" spans="1:7">
      <c r="B51" t="s">
        <v>203</v>
      </c>
    </row>
    <row r="52" spans="1:7">
      <c r="B52" t="s">
        <v>204</v>
      </c>
      <c r="F52">
        <v>21000</v>
      </c>
    </row>
    <row r="53" spans="1:7">
      <c r="B53" t="s">
        <v>201</v>
      </c>
      <c r="F53">
        <v>141500</v>
      </c>
    </row>
    <row r="54" spans="1:7">
      <c r="B54" t="s">
        <v>205</v>
      </c>
      <c r="F54">
        <v>162500</v>
      </c>
    </row>
    <row r="55" spans="1:7">
      <c r="B55" t="s">
        <v>206</v>
      </c>
      <c r="F55">
        <v>23000</v>
      </c>
    </row>
    <row r="56" spans="1:7">
      <c r="B56" t="s">
        <v>207</v>
      </c>
      <c r="G56" s="32">
        <v>139500</v>
      </c>
    </row>
    <row r="57" spans="1:7">
      <c r="B57" t="s">
        <v>208</v>
      </c>
      <c r="G57" s="41">
        <f>G50-G56</f>
        <v>95500</v>
      </c>
    </row>
    <row r="58" spans="1:7">
      <c r="B58" t="s">
        <v>209</v>
      </c>
    </row>
    <row r="59" spans="1:7">
      <c r="B59" t="s">
        <v>210</v>
      </c>
      <c r="G59">
        <v>78000</v>
      </c>
    </row>
    <row r="60" spans="1:7">
      <c r="B60" t="s">
        <v>211</v>
      </c>
      <c r="G60" s="41">
        <f>G57-G59</f>
        <v>17500</v>
      </c>
    </row>
    <row r="64" spans="1:7">
      <c r="A64" s="1" t="s">
        <v>153</v>
      </c>
      <c r="D64" s="1" t="s">
        <v>88</v>
      </c>
      <c r="E64" s="1"/>
    </row>
    <row r="65" spans="1:7">
      <c r="D65" t="s">
        <v>167</v>
      </c>
      <c r="F65" t="s">
        <v>169</v>
      </c>
    </row>
    <row r="66" spans="1:7">
      <c r="G66" t="s">
        <v>168</v>
      </c>
    </row>
    <row r="68" spans="1:7">
      <c r="A68" s="29">
        <v>39903</v>
      </c>
      <c r="B68" t="s">
        <v>207</v>
      </c>
      <c r="F68">
        <v>6000</v>
      </c>
    </row>
    <row r="69" spans="1:7" ht="13.5" customHeight="1">
      <c r="B69" t="s">
        <v>212</v>
      </c>
      <c r="G69">
        <v>6000</v>
      </c>
    </row>
    <row r="74" spans="1:7">
      <c r="E74" s="27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Problem 1</vt:lpstr>
      <vt:lpstr>Problem 2</vt:lpstr>
      <vt:lpstr>Problem 3</vt:lpstr>
      <vt:lpstr>Problem 4</vt:lpstr>
      <vt:lpstr>Problem 5</vt:lpstr>
      <vt:lpstr>Problem 6</vt:lpstr>
      <vt:lpstr>Problem 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 Harriman</dc:creator>
  <cp:lastModifiedBy>user</cp:lastModifiedBy>
  <dcterms:created xsi:type="dcterms:W3CDTF">2012-08-31T19:05:47Z</dcterms:created>
  <dcterms:modified xsi:type="dcterms:W3CDTF">2021-03-25T15:50:06Z</dcterms:modified>
</cp:coreProperties>
</file>